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Public\Documents\George Vineyard (IR Website)\FY2023\Work\Students\"/>
    </mc:Choice>
  </mc:AlternateContent>
  <xr:revisionPtr revIDLastSave="0" documentId="13_ncr:1_{17266620-2D85-449B-8256-0448329714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ll_enroll_category" sheetId="1" r:id="rId1"/>
  </sheets>
  <definedNames>
    <definedName name="HTML_CodePage" hidden="1">1252</definedName>
    <definedName name="HTML_Control" hidden="1">{"'fall_enroll_lev_div_eth'!$B$7:$O$48"}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Documents\FrontPage\fall_enroll_lev_div_eth.htm"</definedName>
    <definedName name="HTML_Title" hidden="1">""</definedName>
    <definedName name="_xlnm.Print_Area" localSheetId="0">fall_enroll_category!$A$1:$AT$109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7" i="1" l="1"/>
  <c r="AS76" i="1"/>
  <c r="AS75" i="1"/>
  <c r="AS74" i="1"/>
  <c r="AS73" i="1"/>
  <c r="AS72" i="1"/>
  <c r="AS71" i="1"/>
  <c r="AS70" i="1"/>
  <c r="AS69" i="1"/>
  <c r="AS65" i="1"/>
  <c r="AS68" i="1" s="1"/>
  <c r="AS59" i="1"/>
  <c r="AS46" i="1"/>
  <c r="AS33" i="1"/>
  <c r="AS20" i="1"/>
  <c r="AR77" i="1"/>
  <c r="AR76" i="1"/>
  <c r="AR75" i="1"/>
  <c r="AR74" i="1"/>
  <c r="AR73" i="1"/>
  <c r="AR72" i="1"/>
  <c r="AR71" i="1"/>
  <c r="AR70" i="1"/>
  <c r="AR69" i="1"/>
  <c r="AR65" i="1"/>
  <c r="AR68" i="1" s="1"/>
  <c r="AR78" i="1" s="1"/>
  <c r="AR59" i="1"/>
  <c r="AR46" i="1"/>
  <c r="AR33" i="1"/>
  <c r="AR20" i="1"/>
  <c r="AQ77" i="1"/>
  <c r="AQ76" i="1"/>
  <c r="AQ75" i="1"/>
  <c r="AQ74" i="1"/>
  <c r="AQ73" i="1"/>
  <c r="AQ72" i="1"/>
  <c r="AQ71" i="1"/>
  <c r="AQ70" i="1"/>
  <c r="AQ69" i="1"/>
  <c r="AQ65" i="1"/>
  <c r="AQ68" i="1" s="1"/>
  <c r="AQ59" i="1"/>
  <c r="AQ46" i="1"/>
  <c r="AQ33" i="1"/>
  <c r="AQ20" i="1"/>
  <c r="AS78" i="1" l="1"/>
  <c r="AQ78" i="1"/>
  <c r="AP77" i="1"/>
  <c r="AP76" i="1"/>
  <c r="AP75" i="1"/>
  <c r="AP74" i="1"/>
  <c r="AP73" i="1"/>
  <c r="AP72" i="1"/>
  <c r="AP71" i="1"/>
  <c r="AP70" i="1"/>
  <c r="AP69" i="1"/>
  <c r="AP65" i="1"/>
  <c r="AP68" i="1" s="1"/>
  <c r="AP59" i="1"/>
  <c r="AP46" i="1"/>
  <c r="AP33" i="1"/>
  <c r="AP20" i="1"/>
  <c r="AP78" i="1" l="1"/>
  <c r="AO77" i="1"/>
  <c r="AO76" i="1"/>
  <c r="AO75" i="1"/>
  <c r="AO74" i="1"/>
  <c r="AO73" i="1"/>
  <c r="AO72" i="1"/>
  <c r="AO71" i="1"/>
  <c r="AO70" i="1"/>
  <c r="AO69" i="1"/>
  <c r="AO65" i="1"/>
  <c r="AO68" i="1" s="1"/>
  <c r="AO59" i="1"/>
  <c r="AO46" i="1"/>
  <c r="AO33" i="1"/>
  <c r="AO20" i="1"/>
  <c r="AO78" i="1" l="1"/>
  <c r="AT65" i="1"/>
  <c r="AN77" i="1"/>
  <c r="AN76" i="1"/>
  <c r="AN75" i="1"/>
  <c r="AN74" i="1"/>
  <c r="AN73" i="1"/>
  <c r="AN72" i="1"/>
  <c r="AN71" i="1"/>
  <c r="AN70" i="1"/>
  <c r="AN69" i="1"/>
  <c r="AN65" i="1"/>
  <c r="AN68" i="1" s="1"/>
  <c r="AN59" i="1"/>
  <c r="AN46" i="1"/>
  <c r="AN33" i="1"/>
  <c r="AN20" i="1"/>
  <c r="AN78" i="1" l="1"/>
  <c r="AM73" i="1"/>
  <c r="AM72" i="1"/>
  <c r="AT73" i="1"/>
  <c r="AT72" i="1"/>
  <c r="AT77" i="1"/>
  <c r="AT76" i="1"/>
  <c r="AT75" i="1"/>
  <c r="AT74" i="1"/>
  <c r="AT71" i="1"/>
  <c r="AT70" i="1"/>
  <c r="AT69" i="1"/>
  <c r="AM76" i="1"/>
  <c r="AM75" i="1"/>
  <c r="AM74" i="1"/>
  <c r="AM71" i="1"/>
  <c r="AM70" i="1"/>
  <c r="AM69" i="1"/>
  <c r="AM65" i="1"/>
  <c r="AM68" i="1" s="1"/>
  <c r="AM58" i="1"/>
  <c r="AM59" i="1" s="1"/>
  <c r="AM46" i="1"/>
  <c r="AM33" i="1"/>
  <c r="AM20" i="1"/>
  <c r="AM77" i="1" l="1"/>
  <c r="AM78" i="1" s="1"/>
  <c r="AL76" i="1"/>
  <c r="AL75" i="1"/>
  <c r="AL74" i="1"/>
  <c r="AL71" i="1"/>
  <c r="AL70" i="1"/>
  <c r="AL69" i="1"/>
  <c r="AL65" i="1"/>
  <c r="AL68" i="1" s="1"/>
  <c r="AL58" i="1"/>
  <c r="AL77" i="1" s="1"/>
  <c r="AL46" i="1"/>
  <c r="AL33" i="1"/>
  <c r="AL20" i="1"/>
  <c r="AL78" i="1" l="1"/>
  <c r="AL59" i="1"/>
  <c r="AK76" i="1"/>
  <c r="AK75" i="1"/>
  <c r="AK74" i="1"/>
  <c r="AK71" i="1"/>
  <c r="AK70" i="1"/>
  <c r="AK69" i="1"/>
  <c r="AK65" i="1"/>
  <c r="AK68" i="1" s="1"/>
  <c r="AK58" i="1"/>
  <c r="AK77" i="1" s="1"/>
  <c r="AK46" i="1"/>
  <c r="AK33" i="1"/>
  <c r="AK20" i="1"/>
  <c r="AK59" i="1" l="1"/>
  <c r="AK78" i="1"/>
  <c r="AJ76" i="1"/>
  <c r="AJ75" i="1"/>
  <c r="AJ74" i="1"/>
  <c r="AJ71" i="1"/>
  <c r="AJ70" i="1"/>
  <c r="AJ69" i="1"/>
  <c r="AJ65" i="1"/>
  <c r="AJ68" i="1" s="1"/>
  <c r="AJ58" i="1"/>
  <c r="AJ77" i="1" s="1"/>
  <c r="AJ46" i="1"/>
  <c r="AJ33" i="1"/>
  <c r="AJ20" i="1"/>
  <c r="AJ78" i="1" l="1"/>
  <c r="AJ59" i="1"/>
  <c r="AT59" i="1"/>
  <c r="AI76" i="1" l="1"/>
  <c r="AI75" i="1"/>
  <c r="AI74" i="1"/>
  <c r="AI71" i="1"/>
  <c r="AI70" i="1"/>
  <c r="AI69" i="1"/>
  <c r="AI65" i="1"/>
  <c r="AI68" i="1" s="1"/>
  <c r="AI58" i="1"/>
  <c r="AI77" i="1" s="1"/>
  <c r="AI46" i="1"/>
  <c r="AI33" i="1"/>
  <c r="AI20" i="1"/>
  <c r="AI59" i="1" l="1"/>
  <c r="AI78" i="1"/>
  <c r="AH76" i="1"/>
  <c r="AH75" i="1"/>
  <c r="AH74" i="1"/>
  <c r="AH71" i="1"/>
  <c r="AH70" i="1"/>
  <c r="AH69" i="1"/>
  <c r="AH65" i="1"/>
  <c r="AH68" i="1" s="1"/>
  <c r="AH58" i="1"/>
  <c r="AH77" i="1" s="1"/>
  <c r="AH46" i="1"/>
  <c r="AH33" i="1"/>
  <c r="AH20" i="1"/>
  <c r="AG65" i="1"/>
  <c r="AG68" i="1" s="1"/>
  <c r="AF65" i="1"/>
  <c r="AF68" i="1" s="1"/>
  <c r="AE65" i="1"/>
  <c r="AE68" i="1" s="1"/>
  <c r="AD65" i="1"/>
  <c r="AD68" i="1" s="1"/>
  <c r="AC65" i="1"/>
  <c r="AC68" i="1"/>
  <c r="AB65" i="1"/>
  <c r="AB68" i="1" s="1"/>
  <c r="AA65" i="1"/>
  <c r="AA68" i="1" s="1"/>
  <c r="Z65" i="1"/>
  <c r="Z68" i="1" s="1"/>
  <c r="Y65" i="1"/>
  <c r="Y68" i="1" s="1"/>
  <c r="X65" i="1"/>
  <c r="X68" i="1" s="1"/>
  <c r="W65" i="1"/>
  <c r="W68" i="1" s="1"/>
  <c r="V65" i="1"/>
  <c r="V68" i="1" s="1"/>
  <c r="U65" i="1"/>
  <c r="U68" i="1" s="1"/>
  <c r="T65" i="1"/>
  <c r="T68" i="1" s="1"/>
  <c r="S65" i="1"/>
  <c r="S68" i="1"/>
  <c r="R65" i="1"/>
  <c r="R68" i="1" s="1"/>
  <c r="Q65" i="1"/>
  <c r="Q68" i="1" s="1"/>
  <c r="P65" i="1"/>
  <c r="P68" i="1" s="1"/>
  <c r="O65" i="1"/>
  <c r="O68" i="1" s="1"/>
  <c r="N65" i="1"/>
  <c r="N68" i="1" s="1"/>
  <c r="M65" i="1"/>
  <c r="M68" i="1" s="1"/>
  <c r="L65" i="1"/>
  <c r="L68" i="1" s="1"/>
  <c r="K65" i="1"/>
  <c r="K68" i="1" s="1"/>
  <c r="J65" i="1"/>
  <c r="J68" i="1" s="1"/>
  <c r="I65" i="1"/>
  <c r="I68" i="1" s="1"/>
  <c r="H65" i="1"/>
  <c r="H68" i="1" s="1"/>
  <c r="G65" i="1"/>
  <c r="G68" i="1" s="1"/>
  <c r="F65" i="1"/>
  <c r="F68" i="1" s="1"/>
  <c r="E65" i="1"/>
  <c r="E68" i="1" s="1"/>
  <c r="D65" i="1"/>
  <c r="D68" i="1" s="1"/>
  <c r="AT68" i="1"/>
  <c r="AT78" i="1" s="1"/>
  <c r="AG76" i="1"/>
  <c r="AG75" i="1"/>
  <c r="AG74" i="1"/>
  <c r="AG71" i="1"/>
  <c r="AG70" i="1"/>
  <c r="AG69" i="1"/>
  <c r="AG58" i="1"/>
  <c r="AG59" i="1" s="1"/>
  <c r="AG46" i="1"/>
  <c r="AG33" i="1"/>
  <c r="AG20" i="1"/>
  <c r="AF58" i="1"/>
  <c r="AF59" i="1" s="1"/>
  <c r="AF76" i="1"/>
  <c r="AE76" i="1"/>
  <c r="AF75" i="1"/>
  <c r="AE75" i="1"/>
  <c r="AF74" i="1"/>
  <c r="AE74" i="1"/>
  <c r="AF71" i="1"/>
  <c r="AE71" i="1"/>
  <c r="AF70" i="1"/>
  <c r="AE70" i="1"/>
  <c r="AF69" i="1"/>
  <c r="AE69" i="1"/>
  <c r="AE58" i="1"/>
  <c r="AE59" i="1" s="1"/>
  <c r="AF46" i="1"/>
  <c r="AE46" i="1"/>
  <c r="AF33" i="1"/>
  <c r="AE33" i="1"/>
  <c r="AF77" i="1"/>
  <c r="AE19" i="1"/>
  <c r="AD69" i="1"/>
  <c r="AD70" i="1"/>
  <c r="AD71" i="1"/>
  <c r="AD74" i="1"/>
  <c r="AD75" i="1"/>
  <c r="AD76" i="1"/>
  <c r="AD19" i="1"/>
  <c r="AD58" i="1"/>
  <c r="AD59" i="1" s="1"/>
  <c r="AD46" i="1"/>
  <c r="AD33" i="1"/>
  <c r="AC69" i="1"/>
  <c r="AC70" i="1"/>
  <c r="AC71" i="1"/>
  <c r="AC74" i="1"/>
  <c r="AC75" i="1"/>
  <c r="AC76" i="1"/>
  <c r="AC19" i="1"/>
  <c r="AC20" i="1" s="1"/>
  <c r="AC58" i="1"/>
  <c r="AC59" i="1" s="1"/>
  <c r="AC46" i="1"/>
  <c r="AC33" i="1"/>
  <c r="G58" i="1"/>
  <c r="G77" i="1" s="1"/>
  <c r="AB58" i="1"/>
  <c r="AB77" i="1" s="1"/>
  <c r="AA58" i="1"/>
  <c r="AA77" i="1" s="1"/>
  <c r="Z58" i="1"/>
  <c r="Z77" i="1" s="1"/>
  <c r="Y58" i="1"/>
  <c r="Y59" i="1" s="1"/>
  <c r="X19" i="1"/>
  <c r="X58" i="1"/>
  <c r="X59" i="1" s="1"/>
  <c r="W58" i="1"/>
  <c r="W77" i="1" s="1"/>
  <c r="V58" i="1"/>
  <c r="V77" i="1" s="1"/>
  <c r="U58" i="1"/>
  <c r="U77" i="1" s="1"/>
  <c r="T19" i="1"/>
  <c r="T20" i="1" s="1"/>
  <c r="T45" i="1"/>
  <c r="T58" i="1"/>
  <c r="T59" i="1" s="1"/>
  <c r="S58" i="1"/>
  <c r="S77" i="1" s="1"/>
  <c r="R58" i="1"/>
  <c r="R77" i="1" s="1"/>
  <c r="Q19" i="1"/>
  <c r="Q58" i="1"/>
  <c r="Q59" i="1" s="1"/>
  <c r="P19" i="1"/>
  <c r="P58" i="1"/>
  <c r="P59" i="1" s="1"/>
  <c r="O58" i="1"/>
  <c r="O77" i="1" s="1"/>
  <c r="N58" i="1"/>
  <c r="N77" i="1" s="1"/>
  <c r="M19" i="1"/>
  <c r="M20" i="1" s="1"/>
  <c r="M58" i="1"/>
  <c r="M59" i="1" s="1"/>
  <c r="L19" i="1"/>
  <c r="L58" i="1"/>
  <c r="K58" i="1"/>
  <c r="K59" i="1" s="1"/>
  <c r="K77" i="1"/>
  <c r="J19" i="1"/>
  <c r="J20" i="1" s="1"/>
  <c r="J58" i="1"/>
  <c r="J59" i="1" s="1"/>
  <c r="I19" i="1"/>
  <c r="I58" i="1"/>
  <c r="I59" i="1" s="1"/>
  <c r="H19" i="1"/>
  <c r="H77" i="1" s="1"/>
  <c r="H58" i="1"/>
  <c r="F19" i="1"/>
  <c r="F20" i="1" s="1"/>
  <c r="F58" i="1"/>
  <c r="F59" i="1" s="1"/>
  <c r="E77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77" i="1"/>
  <c r="D76" i="1"/>
  <c r="D75" i="1"/>
  <c r="D74" i="1"/>
  <c r="D71" i="1"/>
  <c r="D70" i="1"/>
  <c r="D69" i="1"/>
  <c r="E33" i="1"/>
  <c r="F46" i="1"/>
  <c r="F33" i="1"/>
  <c r="S46" i="1"/>
  <c r="AT20" i="1"/>
  <c r="AT33" i="1"/>
  <c r="AT46" i="1"/>
  <c r="X33" i="1"/>
  <c r="X46" i="1"/>
  <c r="W20" i="1"/>
  <c r="W33" i="1"/>
  <c r="W46" i="1"/>
  <c r="V20" i="1"/>
  <c r="V33" i="1"/>
  <c r="V46" i="1"/>
  <c r="U20" i="1"/>
  <c r="U33" i="1"/>
  <c r="U46" i="1"/>
  <c r="T33" i="1"/>
  <c r="S20" i="1"/>
  <c r="S33" i="1"/>
  <c r="S59" i="1"/>
  <c r="R20" i="1"/>
  <c r="R33" i="1"/>
  <c r="R46" i="1"/>
  <c r="Q20" i="1"/>
  <c r="Q33" i="1"/>
  <c r="Q46" i="1"/>
  <c r="P33" i="1"/>
  <c r="P46" i="1"/>
  <c r="O20" i="1"/>
  <c r="O33" i="1"/>
  <c r="O46" i="1"/>
  <c r="N20" i="1"/>
  <c r="N33" i="1"/>
  <c r="N46" i="1"/>
  <c r="M33" i="1"/>
  <c r="M46" i="1"/>
  <c r="L33" i="1"/>
  <c r="L46" i="1"/>
  <c r="L59" i="1"/>
  <c r="K20" i="1"/>
  <c r="K33" i="1"/>
  <c r="K46" i="1"/>
  <c r="J33" i="1"/>
  <c r="J46" i="1"/>
  <c r="I33" i="1"/>
  <c r="I46" i="1"/>
  <c r="H33" i="1"/>
  <c r="H46" i="1"/>
  <c r="H59" i="1"/>
  <c r="G20" i="1"/>
  <c r="G33" i="1"/>
  <c r="G46" i="1"/>
  <c r="E20" i="1"/>
  <c r="E46" i="1"/>
  <c r="E59" i="1"/>
  <c r="D20" i="1"/>
  <c r="D33" i="1"/>
  <c r="D46" i="1"/>
  <c r="D59" i="1"/>
  <c r="Y20" i="1"/>
  <c r="Y33" i="1"/>
  <c r="Y46" i="1"/>
  <c r="AB20" i="1"/>
  <c r="AB33" i="1"/>
  <c r="AB46" i="1"/>
  <c r="AA20" i="1"/>
  <c r="AA33" i="1"/>
  <c r="AA46" i="1"/>
  <c r="Z20" i="1"/>
  <c r="Z33" i="1"/>
  <c r="Z46" i="1"/>
  <c r="AF20" i="1"/>
  <c r="AD77" i="1" l="1"/>
  <c r="AE77" i="1"/>
  <c r="L77" i="1"/>
  <c r="L78" i="1" s="1"/>
  <c r="Q77" i="1"/>
  <c r="Q78" i="1" s="1"/>
  <c r="AE20" i="1"/>
  <c r="Y77" i="1"/>
  <c r="Y78" i="1" s="1"/>
  <c r="AA59" i="1"/>
  <c r="V59" i="1"/>
  <c r="P77" i="1"/>
  <c r="T77" i="1"/>
  <c r="T78" i="1" s="1"/>
  <c r="K78" i="1"/>
  <c r="AH59" i="1"/>
  <c r="AB78" i="1"/>
  <c r="AD20" i="1"/>
  <c r="X77" i="1"/>
  <c r="X78" i="1" s="1"/>
  <c r="H20" i="1"/>
  <c r="G59" i="1"/>
  <c r="N59" i="1"/>
  <c r="R59" i="1"/>
  <c r="T46" i="1"/>
  <c r="X20" i="1"/>
  <c r="E78" i="1"/>
  <c r="I77" i="1"/>
  <c r="I78" i="1" s="1"/>
  <c r="AG77" i="1"/>
  <c r="AG78" i="1" s="1"/>
  <c r="Z59" i="1"/>
  <c r="AB59" i="1"/>
  <c r="V78" i="1"/>
  <c r="F77" i="1"/>
  <c r="F78" i="1" s="1"/>
  <c r="AF78" i="1"/>
  <c r="P20" i="1"/>
  <c r="O59" i="1"/>
  <c r="AH78" i="1"/>
  <c r="AC77" i="1"/>
  <c r="AC78" i="1" s="1"/>
  <c r="H78" i="1"/>
  <c r="P78" i="1"/>
  <c r="Z78" i="1"/>
  <c r="W78" i="1"/>
  <c r="N78" i="1"/>
  <c r="AE78" i="1"/>
  <c r="S78" i="1"/>
  <c r="AA78" i="1"/>
  <c r="D78" i="1"/>
  <c r="R78" i="1"/>
  <c r="AD78" i="1"/>
  <c r="G78" i="1"/>
  <c r="U78" i="1"/>
  <c r="O78" i="1"/>
  <c r="J77" i="1"/>
  <c r="J78" i="1" s="1"/>
  <c r="M77" i="1"/>
  <c r="M78" i="1" s="1"/>
  <c r="I20" i="1"/>
  <c r="L20" i="1"/>
  <c r="U59" i="1"/>
  <c r="W59" i="1"/>
</calcChain>
</file>

<file path=xl/sharedStrings.xml><?xml version="1.0" encoding="utf-8"?>
<sst xmlns="http://schemas.openxmlformats.org/spreadsheetml/2006/main" count="71" uniqueCount="28">
  <si>
    <t>(On-Campus Headcount)</t>
  </si>
  <si>
    <t>First Professional</t>
  </si>
  <si>
    <t>TOTAL</t>
  </si>
  <si>
    <t>Sophomore</t>
  </si>
  <si>
    <t>Junior</t>
  </si>
  <si>
    <t>Senior</t>
  </si>
  <si>
    <t>Master's</t>
  </si>
  <si>
    <t>Doctoral</t>
  </si>
  <si>
    <t>UNIVERSITY OF MISSOURI-ST. LOUIS</t>
  </si>
  <si>
    <t>Ed Specialists</t>
  </si>
  <si>
    <t>Category</t>
  </si>
  <si>
    <t>First Time</t>
  </si>
  <si>
    <t>Freshmen</t>
  </si>
  <si>
    <t>First Time Total</t>
  </si>
  <si>
    <t>Transfer</t>
  </si>
  <si>
    <t>Transfer Total</t>
  </si>
  <si>
    <t>Readmit</t>
  </si>
  <si>
    <t>Readmit Total</t>
  </si>
  <si>
    <t>Continuing</t>
  </si>
  <si>
    <t>Continuing Total</t>
  </si>
  <si>
    <t>TABLE 1-17. FALL ENROLLMENT BY CATEGORY</t>
  </si>
  <si>
    <t>Total</t>
  </si>
  <si>
    <t>Note:  Prior to 2005, Ed Specialists were counted at the Masters level.</t>
  </si>
  <si>
    <t>Dual High School</t>
  </si>
  <si>
    <t>Dual High School Total</t>
  </si>
  <si>
    <t>Post Baccalaureate</t>
  </si>
  <si>
    <t>Unranked Graduate</t>
  </si>
  <si>
    <r>
      <t xml:space="preserve">Source: University of Missouri-St. Louis, Office of the Registrar, </t>
    </r>
    <r>
      <rPr>
        <i/>
        <sz val="9"/>
        <rFont val="Times New Roman"/>
        <family val="1"/>
      </rPr>
      <t xml:space="preserve">Fall Enrollment Summary </t>
    </r>
    <r>
      <rPr>
        <sz val="9"/>
        <rFont val="Times New Roman"/>
        <family val="1"/>
      </rPr>
      <t>(most recent Fall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</si>
</sst>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 x14ac:knownFonts="1">
    <font>
      <sz val="10"/>
      <name val="MS Sans Serif"/>
    </font>
    <font>
      <sz val="10"/>
      <name val="MS Sans Serif"/>
      <family val="2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5" xfId="0" applyNumberFormat="1" applyFont="1" applyBorder="1"/>
    <xf numFmtId="3" fontId="3" fillId="0" borderId="5" xfId="0" applyNumberFormat="1" applyFont="1" applyBorder="1"/>
    <xf numFmtId="0" fontId="3" fillId="0" borderId="5" xfId="0" applyFont="1" applyBorder="1"/>
    <xf numFmtId="0" fontId="2" fillId="0" borderId="0" xfId="0" applyFont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5" fillId="0" borderId="1" xfId="0" applyFont="1" applyBorder="1"/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3" fontId="2" fillId="0" borderId="4" xfId="0" applyNumberFormat="1" applyFont="1" applyBorder="1"/>
    <xf numFmtId="3" fontId="2" fillId="0" borderId="1" xfId="0" applyNumberFormat="1" applyFont="1" applyBorder="1"/>
    <xf numFmtId="0" fontId="2" fillId="0" borderId="6" xfId="0" applyFont="1" applyBorder="1"/>
    <xf numFmtId="0" fontId="3" fillId="0" borderId="0" xfId="0" applyFont="1" applyAlignment="1">
      <alignment horizontal="right"/>
    </xf>
    <xf numFmtId="0" fontId="5" fillId="0" borderId="2" xfId="0" applyFont="1" applyBorder="1"/>
    <xf numFmtId="0" fontId="7" fillId="0" borderId="0" xfId="0" applyFont="1"/>
    <xf numFmtId="164" fontId="7" fillId="0" borderId="0" xfId="1" applyNumberFormat="1" applyFont="1" applyBorder="1"/>
    <xf numFmtId="164" fontId="7" fillId="0" borderId="0" xfId="1" applyNumberFormat="1" applyFont="1" applyFill="1" applyBorder="1"/>
    <xf numFmtId="164" fontId="7" fillId="0" borderId="2" xfId="1" applyNumberFormat="1" applyFont="1" applyFill="1" applyBorder="1"/>
    <xf numFmtId="164" fontId="7" fillId="0" borderId="2" xfId="1" applyNumberFormat="1" applyFont="1" applyBorder="1"/>
    <xf numFmtId="164" fontId="7" fillId="0" borderId="0" xfId="1" applyNumberFormat="1" applyFont="1" applyBorder="1" applyAlignment="1">
      <alignment horizontal="left"/>
    </xf>
    <xf numFmtId="164" fontId="7" fillId="0" borderId="0" xfId="1" applyNumberFormat="1" applyFont="1" applyFill="1" applyBorder="1" applyAlignment="1">
      <alignment horizontal="left"/>
    </xf>
    <xf numFmtId="164" fontId="5" fillId="0" borderId="7" xfId="1" applyNumberFormat="1" applyFont="1" applyBorder="1"/>
    <xf numFmtId="164" fontId="7" fillId="0" borderId="2" xfId="1" applyNumberFormat="1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5" fillId="0" borderId="7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Fall Enrollment by Category</a:t>
            </a:r>
          </a:p>
        </c:rich>
      </c:tx>
      <c:layout>
        <c:manualLayout>
          <c:xMode val="edge"/>
          <c:yMode val="edge"/>
          <c:x val="0.36219385383366587"/>
          <c:y val="3.4825870646766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99395681806804"/>
          <c:y val="0.13184131834266985"/>
          <c:w val="0.70132678238108515"/>
          <c:h val="0.689885741894203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fall_enroll_category!$B$9</c:f>
              <c:strCache>
                <c:ptCount val="1"/>
                <c:pt idx="0">
                  <c:v>First Time</c:v>
                </c:pt>
              </c:strCache>
            </c:strRef>
          </c:tx>
          <c:invertIfNegative val="0"/>
          <c:cat>
            <c:numRef>
              <c:f>fall_enroll_category!$D$8:$AT$8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fall_enroll_category!$D$20:$AT$20</c:f>
              <c:numCache>
                <c:formatCode>_(* #,##0_);_(* \(#,##0\);_(* "-"??_);_(@_)</c:formatCode>
                <c:ptCount val="11"/>
                <c:pt idx="0">
                  <c:v>1232</c:v>
                </c:pt>
                <c:pt idx="1">
                  <c:v>1185</c:v>
                </c:pt>
                <c:pt idx="2">
                  <c:v>1317</c:v>
                </c:pt>
                <c:pt idx="3">
                  <c:v>1111</c:v>
                </c:pt>
                <c:pt idx="4">
                  <c:v>1304</c:v>
                </c:pt>
                <c:pt idx="5">
                  <c:v>1345</c:v>
                </c:pt>
                <c:pt idx="6">
                  <c:v>1206</c:v>
                </c:pt>
                <c:pt idx="7">
                  <c:v>1205</c:v>
                </c:pt>
                <c:pt idx="8">
                  <c:v>1059</c:v>
                </c:pt>
                <c:pt idx="9">
                  <c:v>1199</c:v>
                </c:pt>
                <c:pt idx="10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0-4275-AF66-8BEC11FBC476}"/>
            </c:ext>
          </c:extLst>
        </c:ser>
        <c:ser>
          <c:idx val="1"/>
          <c:order val="1"/>
          <c:tx>
            <c:strRef>
              <c:f>fall_enroll_category!$B$22</c:f>
              <c:strCache>
                <c:ptCount val="1"/>
                <c:pt idx="0">
                  <c:v>Transfer</c:v>
                </c:pt>
              </c:strCache>
            </c:strRef>
          </c:tx>
          <c:invertIfNegative val="0"/>
          <c:val>
            <c:numRef>
              <c:f>fall_enroll_category!$D$33:$AT$33</c:f>
              <c:numCache>
                <c:formatCode>_(* #,##0_);_(* \(#,##0\);_(* "-"??_);_(@_)</c:formatCode>
                <c:ptCount val="11"/>
                <c:pt idx="0">
                  <c:v>1804</c:v>
                </c:pt>
                <c:pt idx="1">
                  <c:v>1752</c:v>
                </c:pt>
                <c:pt idx="2">
                  <c:v>1570</c:v>
                </c:pt>
                <c:pt idx="3">
                  <c:v>1566</c:v>
                </c:pt>
                <c:pt idx="4">
                  <c:v>1540</c:v>
                </c:pt>
                <c:pt idx="5">
                  <c:v>1516</c:v>
                </c:pt>
                <c:pt idx="6">
                  <c:v>1268</c:v>
                </c:pt>
                <c:pt idx="7">
                  <c:v>1269</c:v>
                </c:pt>
                <c:pt idx="8">
                  <c:v>1150</c:v>
                </c:pt>
                <c:pt idx="9">
                  <c:v>1127</c:v>
                </c:pt>
                <c:pt idx="10">
                  <c:v>1066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0-4275-AF66-8BEC11FBC476}"/>
            </c:ext>
          </c:extLst>
        </c:ser>
        <c:ser>
          <c:idx val="2"/>
          <c:order val="2"/>
          <c:tx>
            <c:strRef>
              <c:f>fall_enroll_category!$B$35</c:f>
              <c:strCache>
                <c:ptCount val="1"/>
                <c:pt idx="0">
                  <c:v>Readmit</c:v>
                </c:pt>
              </c:strCache>
            </c:strRef>
          </c:tx>
          <c:invertIfNegative val="0"/>
          <c:val>
            <c:numRef>
              <c:f>fall_enroll_category!$D$46:$AT$46</c:f>
              <c:numCache>
                <c:formatCode>_(* #,##0_);_(* \(#,##0\);_(* "-"??_);_(@_)</c:formatCode>
                <c:ptCount val="11"/>
                <c:pt idx="0">
                  <c:v>599</c:v>
                </c:pt>
                <c:pt idx="1">
                  <c:v>657</c:v>
                </c:pt>
                <c:pt idx="2">
                  <c:v>641</c:v>
                </c:pt>
                <c:pt idx="3">
                  <c:v>604</c:v>
                </c:pt>
                <c:pt idx="4">
                  <c:v>656</c:v>
                </c:pt>
                <c:pt idx="5">
                  <c:v>607</c:v>
                </c:pt>
                <c:pt idx="6">
                  <c:v>476</c:v>
                </c:pt>
                <c:pt idx="7">
                  <c:v>497</c:v>
                </c:pt>
                <c:pt idx="8">
                  <c:v>470</c:v>
                </c:pt>
                <c:pt idx="9">
                  <c:v>417</c:v>
                </c:pt>
                <c:pt idx="10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30-4275-AF66-8BEC11FBC476}"/>
            </c:ext>
          </c:extLst>
        </c:ser>
        <c:ser>
          <c:idx val="3"/>
          <c:order val="3"/>
          <c:tx>
            <c:strRef>
              <c:f>fall_enroll_category!$B$48</c:f>
              <c:strCache>
                <c:ptCount val="1"/>
                <c:pt idx="0">
                  <c:v>Continuing</c:v>
                </c:pt>
              </c:strCache>
            </c:strRef>
          </c:tx>
          <c:invertIfNegative val="0"/>
          <c:val>
            <c:numRef>
              <c:f>fall_enroll_category!$D$59:$AT$59</c:f>
              <c:numCache>
                <c:formatCode>_(* #,##0_);_(* \(#,##0\);_(* "-"??_);_(@_)</c:formatCode>
                <c:ptCount val="11"/>
                <c:pt idx="0">
                  <c:v>8470</c:v>
                </c:pt>
                <c:pt idx="1">
                  <c:v>8564</c:v>
                </c:pt>
                <c:pt idx="2">
                  <c:v>8073</c:v>
                </c:pt>
                <c:pt idx="3">
                  <c:v>7579</c:v>
                </c:pt>
                <c:pt idx="4">
                  <c:v>7065</c:v>
                </c:pt>
                <c:pt idx="5">
                  <c:v>6962</c:v>
                </c:pt>
                <c:pt idx="6">
                  <c:v>6989</c:v>
                </c:pt>
                <c:pt idx="7">
                  <c:v>6616</c:v>
                </c:pt>
                <c:pt idx="8">
                  <c:v>6148</c:v>
                </c:pt>
                <c:pt idx="9">
                  <c:v>5647</c:v>
                </c:pt>
                <c:pt idx="10">
                  <c:v>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30-4275-AF66-8BEC11FBC476}"/>
            </c:ext>
          </c:extLst>
        </c:ser>
        <c:ser>
          <c:idx val="4"/>
          <c:order val="4"/>
          <c:tx>
            <c:v>Dual High School</c:v>
          </c:tx>
          <c:invertIfNegative val="0"/>
          <c:val>
            <c:numRef>
              <c:f>fall_enroll_category!$D$65:$AT$65</c:f>
              <c:numCache>
                <c:formatCode>_(* #,##0_);_(* \(#,##0\);_(* "-"??_);_(@_)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11</c:v>
                </c:pt>
                <c:pt idx="3">
                  <c:v>12</c:v>
                </c:pt>
                <c:pt idx="4">
                  <c:v>25</c:v>
                </c:pt>
                <c:pt idx="5">
                  <c:v>20</c:v>
                </c:pt>
                <c:pt idx="6">
                  <c:v>7</c:v>
                </c:pt>
                <c:pt idx="7">
                  <c:v>17</c:v>
                </c:pt>
                <c:pt idx="8">
                  <c:v>18</c:v>
                </c:pt>
                <c:pt idx="9">
                  <c:v>22</c:v>
                </c:pt>
                <c:pt idx="1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30-4275-AF66-8BEC11FBC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741952"/>
        <c:axId val="131834624"/>
      </c:barChart>
      <c:catAx>
        <c:axId val="477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83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834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1.0592517897115721E-2"/>
              <c:y val="0.40879043104686541"/>
            </c:manualLayout>
          </c:layout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741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890557617627503"/>
          <c:y val="0.32567007482273674"/>
          <c:w val="0.16019524126241713"/>
          <c:h val="0.38083206017158305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83</xdr:row>
      <xdr:rowOff>66675</xdr:rowOff>
    </xdr:from>
    <xdr:to>
      <xdr:col>46</xdr:col>
      <xdr:colOff>0</xdr:colOff>
      <xdr:row>108</xdr:row>
      <xdr:rowOff>85725</xdr:rowOff>
    </xdr:to>
    <xdr:graphicFrame macro="">
      <xdr:nvGraphicFramePr>
        <xdr:cNvPr id="1046" name="Chart 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133350</xdr:rowOff>
    </xdr:from>
    <xdr:to>
      <xdr:col>1</xdr:col>
      <xdr:colOff>1152525</xdr:colOff>
      <xdr:row>4</xdr:row>
      <xdr:rowOff>38100</xdr:rowOff>
    </xdr:to>
    <xdr:pic>
      <xdr:nvPicPr>
        <xdr:cNvPr id="1047" name="Picture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9"/>
  <sheetViews>
    <sheetView showGridLines="0" tabSelected="1" zoomScaleNormal="100" workbookViewId="0">
      <selection activeCell="AW10" sqref="AW10"/>
    </sheetView>
  </sheetViews>
  <sheetFormatPr defaultColWidth="9.1796875" defaultRowHeight="11.5" x14ac:dyDescent="0.25"/>
  <cols>
    <col min="1" max="1" width="2.1796875" style="1" customWidth="1"/>
    <col min="2" max="2" width="19.453125" style="1" customWidth="1"/>
    <col min="3" max="3" width="1.1796875" style="1" customWidth="1"/>
    <col min="4" max="25" width="8" style="16" hidden="1" customWidth="1"/>
    <col min="26" max="35" width="8" style="1" hidden="1" customWidth="1"/>
    <col min="36" max="46" width="8" style="1" customWidth="1"/>
    <col min="47" max="62" width="7.26953125" style="1" customWidth="1"/>
    <col min="63" max="63" width="2.1796875" style="1" customWidth="1"/>
    <col min="64" max="16384" width="9.1796875" style="1"/>
  </cols>
  <sheetData>
    <row r="1" spans="1:62" ht="12" customHeight="1" x14ac:dyDescent="0.25">
      <c r="A1" s="9"/>
      <c r="B1" s="5"/>
      <c r="C1" s="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62" ht="12" customHeight="1" x14ac:dyDescent="0.3">
      <c r="A2" s="10"/>
      <c r="C2" s="19" t="s">
        <v>8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19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62" ht="12" customHeight="1" x14ac:dyDescent="0.3">
      <c r="A3" s="10"/>
      <c r="C3" s="20" t="s">
        <v>20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20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</row>
    <row r="4" spans="1:62" ht="12" customHeight="1" thickBot="1" x14ac:dyDescent="0.35">
      <c r="A4" s="10"/>
      <c r="C4" s="21" t="s">
        <v>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21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</row>
    <row r="5" spans="1:62" ht="12" customHeight="1" thickTop="1" x14ac:dyDescent="0.3">
      <c r="A5" s="10"/>
      <c r="B5" s="20"/>
      <c r="C5" s="20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20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</row>
    <row r="6" spans="1:62" ht="12" customHeight="1" x14ac:dyDescent="0.3">
      <c r="A6" s="10"/>
      <c r="B6" s="20"/>
      <c r="C6" s="20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20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</row>
    <row r="7" spans="1:62" ht="12" customHeight="1" x14ac:dyDescent="0.25">
      <c r="A7" s="10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62" ht="12" customHeight="1" x14ac:dyDescent="0.3">
      <c r="A8" s="10"/>
      <c r="B8" s="26" t="s">
        <v>10</v>
      </c>
      <c r="D8" s="40">
        <v>1980</v>
      </c>
      <c r="E8" s="40">
        <v>1981</v>
      </c>
      <c r="F8" s="40">
        <v>1982</v>
      </c>
      <c r="G8" s="40">
        <v>1983</v>
      </c>
      <c r="H8" s="40">
        <v>1984</v>
      </c>
      <c r="I8" s="40">
        <v>1985</v>
      </c>
      <c r="J8" s="40">
        <v>1986</v>
      </c>
      <c r="K8" s="40">
        <v>1987</v>
      </c>
      <c r="L8" s="40">
        <v>1988</v>
      </c>
      <c r="M8" s="40">
        <v>1989</v>
      </c>
      <c r="N8" s="40">
        <v>1990</v>
      </c>
      <c r="O8" s="40">
        <v>1991</v>
      </c>
      <c r="P8" s="40">
        <v>1992</v>
      </c>
      <c r="Q8" s="40">
        <v>1993</v>
      </c>
      <c r="R8" s="40">
        <v>1994</v>
      </c>
      <c r="S8" s="40">
        <v>1995</v>
      </c>
      <c r="T8" s="40">
        <v>1996</v>
      </c>
      <c r="U8" s="40">
        <v>1997</v>
      </c>
      <c r="V8" s="40">
        <v>1998</v>
      </c>
      <c r="W8" s="40">
        <v>1999</v>
      </c>
      <c r="X8" s="40">
        <v>2000</v>
      </c>
      <c r="Y8" s="40">
        <v>2001</v>
      </c>
      <c r="Z8" s="26">
        <v>2002</v>
      </c>
      <c r="AA8" s="26">
        <v>2003</v>
      </c>
      <c r="AB8" s="26">
        <v>2004</v>
      </c>
      <c r="AC8" s="26">
        <v>2005</v>
      </c>
      <c r="AD8" s="26">
        <v>2006</v>
      </c>
      <c r="AE8" s="26">
        <v>2007</v>
      </c>
      <c r="AF8" s="26">
        <v>2008</v>
      </c>
      <c r="AG8" s="26">
        <v>2009</v>
      </c>
      <c r="AH8" s="26">
        <v>2010</v>
      </c>
      <c r="AI8" s="26">
        <v>2011</v>
      </c>
      <c r="AJ8" s="26">
        <v>2013</v>
      </c>
      <c r="AK8" s="26">
        <v>2014</v>
      </c>
      <c r="AL8" s="26">
        <v>2015</v>
      </c>
      <c r="AM8" s="26">
        <v>2016</v>
      </c>
      <c r="AN8" s="26">
        <v>2017</v>
      </c>
      <c r="AO8" s="26">
        <v>2018</v>
      </c>
      <c r="AP8" s="26">
        <v>2019</v>
      </c>
      <c r="AQ8" s="26">
        <v>2020</v>
      </c>
      <c r="AR8" s="26">
        <v>2021</v>
      </c>
      <c r="AS8" s="26">
        <v>2022</v>
      </c>
      <c r="AT8" s="26">
        <v>2023</v>
      </c>
    </row>
    <row r="9" spans="1:62" s="3" customFormat="1" ht="12" customHeight="1" x14ac:dyDescent="0.3">
      <c r="A9" s="14"/>
      <c r="B9" s="54" t="s">
        <v>11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</row>
    <row r="10" spans="1:62" ht="12" customHeight="1" x14ac:dyDescent="0.3">
      <c r="A10" s="10"/>
      <c r="B10" s="51" t="s">
        <v>12</v>
      </c>
      <c r="D10" s="41">
        <v>1343</v>
      </c>
      <c r="E10" s="41">
        <v>1291</v>
      </c>
      <c r="F10" s="41">
        <v>1208</v>
      </c>
      <c r="G10" s="41">
        <v>1186</v>
      </c>
      <c r="H10" s="41">
        <v>1169</v>
      </c>
      <c r="I10" s="41">
        <v>1053</v>
      </c>
      <c r="J10" s="41">
        <v>1021</v>
      </c>
      <c r="K10" s="41">
        <v>1022</v>
      </c>
      <c r="L10" s="41">
        <v>981</v>
      </c>
      <c r="M10" s="41">
        <v>948</v>
      </c>
      <c r="N10" s="41">
        <v>941</v>
      </c>
      <c r="O10" s="41">
        <v>751</v>
      </c>
      <c r="P10" s="41">
        <v>529</v>
      </c>
      <c r="Q10" s="41">
        <v>578</v>
      </c>
      <c r="R10" s="41">
        <v>676</v>
      </c>
      <c r="S10" s="41">
        <v>732</v>
      </c>
      <c r="T10" s="41">
        <v>801</v>
      </c>
      <c r="U10" s="41">
        <v>717</v>
      </c>
      <c r="V10" s="41">
        <v>726</v>
      </c>
      <c r="W10" s="41">
        <v>674</v>
      </c>
      <c r="X10" s="41">
        <v>631</v>
      </c>
      <c r="Y10" s="41">
        <v>663</v>
      </c>
      <c r="Z10" s="28">
        <v>527</v>
      </c>
      <c r="AA10" s="28">
        <v>540</v>
      </c>
      <c r="AB10" s="28">
        <v>446</v>
      </c>
      <c r="AC10" s="28">
        <v>530</v>
      </c>
      <c r="AD10" s="28">
        <v>522</v>
      </c>
      <c r="AE10" s="28">
        <v>493</v>
      </c>
      <c r="AF10" s="28">
        <v>483</v>
      </c>
      <c r="AG10" s="28">
        <v>521</v>
      </c>
      <c r="AH10" s="28">
        <v>485</v>
      </c>
      <c r="AI10" s="28">
        <v>498</v>
      </c>
      <c r="AJ10" s="28">
        <v>480</v>
      </c>
      <c r="AK10" s="28">
        <v>505</v>
      </c>
      <c r="AL10" s="28">
        <v>505</v>
      </c>
      <c r="AM10" s="28">
        <v>431</v>
      </c>
      <c r="AN10" s="28">
        <v>465</v>
      </c>
      <c r="AO10" s="28">
        <v>479</v>
      </c>
      <c r="AP10" s="28">
        <v>447</v>
      </c>
      <c r="AQ10" s="28">
        <v>413</v>
      </c>
      <c r="AR10" s="28">
        <v>296</v>
      </c>
      <c r="AS10" s="28">
        <v>433</v>
      </c>
      <c r="AT10" s="28">
        <v>463</v>
      </c>
    </row>
    <row r="11" spans="1:62" ht="12" customHeight="1" x14ac:dyDescent="0.3">
      <c r="A11" s="10"/>
      <c r="B11" s="51" t="s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4</v>
      </c>
      <c r="P11" s="41">
        <v>3</v>
      </c>
      <c r="Q11" s="41">
        <v>0</v>
      </c>
      <c r="R11" s="41">
        <v>0</v>
      </c>
      <c r="S11" s="41">
        <v>0</v>
      </c>
      <c r="T11" s="41">
        <v>0</v>
      </c>
      <c r="U11" s="41">
        <v>2</v>
      </c>
      <c r="V11" s="41">
        <v>0</v>
      </c>
      <c r="W11" s="41">
        <v>0</v>
      </c>
      <c r="X11" s="41">
        <v>0</v>
      </c>
      <c r="Y11" s="41">
        <v>0</v>
      </c>
      <c r="Z11" s="28">
        <v>6</v>
      </c>
      <c r="AA11" s="28">
        <v>2</v>
      </c>
      <c r="AB11" s="28">
        <v>8</v>
      </c>
      <c r="AC11" s="28">
        <v>12</v>
      </c>
      <c r="AD11" s="28">
        <v>13</v>
      </c>
      <c r="AE11" s="28">
        <v>11</v>
      </c>
      <c r="AF11" s="28">
        <v>3</v>
      </c>
      <c r="AG11" s="28">
        <v>14</v>
      </c>
      <c r="AH11" s="28">
        <v>13</v>
      </c>
      <c r="AI11" s="28">
        <v>10</v>
      </c>
      <c r="AJ11" s="28">
        <v>19</v>
      </c>
      <c r="AK11" s="28">
        <v>23</v>
      </c>
      <c r="AL11" s="28">
        <v>18</v>
      </c>
      <c r="AM11" s="28">
        <v>11</v>
      </c>
      <c r="AN11" s="28">
        <v>26</v>
      </c>
      <c r="AO11" s="28">
        <v>17</v>
      </c>
      <c r="AP11" s="28">
        <v>21</v>
      </c>
      <c r="AQ11" s="28">
        <v>28</v>
      </c>
      <c r="AR11" s="28">
        <v>23</v>
      </c>
      <c r="AS11" s="28">
        <v>26</v>
      </c>
      <c r="AT11" s="28">
        <v>21</v>
      </c>
    </row>
    <row r="12" spans="1:62" ht="12" customHeight="1" x14ac:dyDescent="0.3">
      <c r="A12" s="10"/>
      <c r="B12" s="51" t="s">
        <v>4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29">
        <v>0</v>
      </c>
      <c r="AA12" s="29">
        <v>0</v>
      </c>
      <c r="AB12" s="29">
        <v>1</v>
      </c>
      <c r="AC12" s="29">
        <v>0</v>
      </c>
      <c r="AD12" s="56">
        <v>0</v>
      </c>
      <c r="AE12" s="56">
        <v>1</v>
      </c>
      <c r="AF12" s="56">
        <v>0</v>
      </c>
      <c r="AG12" s="56">
        <v>2</v>
      </c>
      <c r="AH12" s="56">
        <v>4</v>
      </c>
      <c r="AI12" s="56">
        <v>0</v>
      </c>
      <c r="AJ12" s="56">
        <v>2</v>
      </c>
      <c r="AK12" s="56">
        <v>3</v>
      </c>
      <c r="AL12" s="56">
        <v>3</v>
      </c>
      <c r="AM12" s="56">
        <v>3</v>
      </c>
      <c r="AN12" s="56">
        <v>4</v>
      </c>
      <c r="AO12" s="56">
        <v>4</v>
      </c>
      <c r="AP12" s="56">
        <v>6</v>
      </c>
      <c r="AQ12" s="56">
        <v>7</v>
      </c>
      <c r="AR12" s="56">
        <v>2</v>
      </c>
      <c r="AS12" s="56">
        <v>8</v>
      </c>
      <c r="AT12" s="56">
        <v>8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</row>
    <row r="13" spans="1:62" ht="12" customHeight="1" x14ac:dyDescent="0.3">
      <c r="A13" s="10"/>
      <c r="B13" s="51" t="s">
        <v>5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29">
        <v>0</v>
      </c>
      <c r="AA13" s="29">
        <v>0</v>
      </c>
      <c r="AB13" s="29">
        <v>0</v>
      </c>
      <c r="AC13" s="29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>
        <v>0</v>
      </c>
      <c r="AT13" s="56">
        <v>1</v>
      </c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</row>
    <row r="14" spans="1:62" ht="12" customHeight="1" x14ac:dyDescent="0.3">
      <c r="A14" s="10"/>
      <c r="B14" s="51" t="s">
        <v>25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29"/>
      <c r="AA14" s="29"/>
      <c r="AB14" s="29"/>
      <c r="AC14" s="29"/>
      <c r="AD14" s="56"/>
      <c r="AE14" s="56"/>
      <c r="AF14" s="56"/>
      <c r="AG14" s="56"/>
      <c r="AH14" s="56"/>
      <c r="AI14" s="56"/>
      <c r="AJ14" s="56"/>
      <c r="AK14" s="56"/>
      <c r="AL14" s="56"/>
      <c r="AM14" s="56">
        <v>40</v>
      </c>
      <c r="AN14" s="56">
        <v>54</v>
      </c>
      <c r="AO14" s="56">
        <v>65</v>
      </c>
      <c r="AP14" s="56">
        <v>31</v>
      </c>
      <c r="AQ14" s="56">
        <v>59</v>
      </c>
      <c r="AR14" s="56">
        <v>40</v>
      </c>
      <c r="AS14" s="56">
        <v>64</v>
      </c>
      <c r="AT14" s="56">
        <v>31</v>
      </c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</row>
    <row r="15" spans="1:62" ht="12" customHeight="1" x14ac:dyDescent="0.3">
      <c r="A15" s="10"/>
      <c r="B15" s="51" t="s">
        <v>26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29"/>
      <c r="AA15" s="29"/>
      <c r="AB15" s="29"/>
      <c r="AC15" s="29"/>
      <c r="AD15" s="56"/>
      <c r="AE15" s="56"/>
      <c r="AF15" s="56"/>
      <c r="AG15" s="56"/>
      <c r="AH15" s="56"/>
      <c r="AI15" s="56"/>
      <c r="AJ15" s="56"/>
      <c r="AK15" s="56"/>
      <c r="AL15" s="56"/>
      <c r="AM15" s="56">
        <v>44</v>
      </c>
      <c r="AN15" s="56">
        <v>76</v>
      </c>
      <c r="AO15" s="56">
        <v>50</v>
      </c>
      <c r="AP15" s="56">
        <v>45</v>
      </c>
      <c r="AQ15" s="56">
        <v>38</v>
      </c>
      <c r="AR15" s="56">
        <v>57</v>
      </c>
      <c r="AS15" s="56">
        <v>43</v>
      </c>
      <c r="AT15" s="56">
        <v>55</v>
      </c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ht="12" customHeight="1" x14ac:dyDescent="0.3">
      <c r="A16" s="10"/>
      <c r="B16" s="51" t="s">
        <v>6</v>
      </c>
      <c r="D16" s="42">
        <v>393</v>
      </c>
      <c r="E16" s="42">
        <v>392</v>
      </c>
      <c r="F16" s="42">
        <v>267</v>
      </c>
      <c r="G16" s="42">
        <v>298</v>
      </c>
      <c r="H16" s="42">
        <v>326</v>
      </c>
      <c r="I16" s="42">
        <v>297</v>
      </c>
      <c r="J16" s="42">
        <v>377</v>
      </c>
      <c r="K16" s="42">
        <v>368</v>
      </c>
      <c r="L16" s="42">
        <v>372</v>
      </c>
      <c r="M16" s="42">
        <v>457</v>
      </c>
      <c r="N16" s="42">
        <v>470</v>
      </c>
      <c r="O16" s="42">
        <v>462</v>
      </c>
      <c r="P16" s="42">
        <v>395</v>
      </c>
      <c r="Q16" s="42">
        <v>462</v>
      </c>
      <c r="R16" s="42">
        <v>496</v>
      </c>
      <c r="S16" s="42">
        <v>477</v>
      </c>
      <c r="T16" s="42">
        <v>461</v>
      </c>
      <c r="U16" s="42">
        <v>474</v>
      </c>
      <c r="V16" s="42">
        <v>433</v>
      </c>
      <c r="W16" s="42">
        <v>500</v>
      </c>
      <c r="X16" s="42">
        <v>468</v>
      </c>
      <c r="Y16" s="42">
        <v>539</v>
      </c>
      <c r="Z16" s="29">
        <v>541</v>
      </c>
      <c r="AA16" s="29">
        <v>471</v>
      </c>
      <c r="AB16" s="29">
        <v>458</v>
      </c>
      <c r="AC16" s="29">
        <v>487</v>
      </c>
      <c r="AD16" s="29">
        <v>575</v>
      </c>
      <c r="AE16" s="29">
        <v>551</v>
      </c>
      <c r="AF16" s="29">
        <v>674</v>
      </c>
      <c r="AG16" s="29">
        <v>722</v>
      </c>
      <c r="AH16" s="29">
        <v>704</v>
      </c>
      <c r="AI16" s="29">
        <v>660</v>
      </c>
      <c r="AJ16" s="29">
        <v>607</v>
      </c>
      <c r="AK16" s="29">
        <v>539</v>
      </c>
      <c r="AL16" s="29">
        <v>661</v>
      </c>
      <c r="AM16" s="29">
        <v>414</v>
      </c>
      <c r="AN16" s="29">
        <v>527</v>
      </c>
      <c r="AO16" s="29">
        <v>535</v>
      </c>
      <c r="AP16" s="29">
        <v>481</v>
      </c>
      <c r="AQ16" s="29">
        <v>491</v>
      </c>
      <c r="AR16" s="29">
        <v>480</v>
      </c>
      <c r="AS16" s="29">
        <v>491</v>
      </c>
      <c r="AT16" s="29">
        <v>454</v>
      </c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ht="12" customHeight="1" x14ac:dyDescent="0.3">
      <c r="A17" s="10"/>
      <c r="B17" s="51" t="s">
        <v>9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29">
        <v>0</v>
      </c>
      <c r="AA17" s="29">
        <v>0</v>
      </c>
      <c r="AB17" s="29">
        <v>0</v>
      </c>
      <c r="AC17" s="29">
        <v>3</v>
      </c>
      <c r="AD17" s="29">
        <v>5</v>
      </c>
      <c r="AE17" s="29">
        <v>7</v>
      </c>
      <c r="AF17" s="29">
        <v>6</v>
      </c>
      <c r="AG17" s="29">
        <v>9</v>
      </c>
      <c r="AH17" s="29">
        <v>10</v>
      </c>
      <c r="AI17" s="29">
        <v>10</v>
      </c>
      <c r="AJ17" s="29">
        <v>11</v>
      </c>
      <c r="AK17" s="29">
        <v>13</v>
      </c>
      <c r="AL17" s="29">
        <v>7</v>
      </c>
      <c r="AM17" s="29">
        <v>11</v>
      </c>
      <c r="AN17" s="29">
        <v>12</v>
      </c>
      <c r="AO17" s="29">
        <v>8</v>
      </c>
      <c r="AP17" s="29">
        <v>14</v>
      </c>
      <c r="AQ17" s="29">
        <v>13</v>
      </c>
      <c r="AR17" s="29">
        <v>13</v>
      </c>
      <c r="AS17" s="29">
        <v>13</v>
      </c>
      <c r="AT17" s="29">
        <v>11</v>
      </c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pans="1:62" ht="12" customHeight="1" x14ac:dyDescent="0.3">
      <c r="A18" s="10"/>
      <c r="B18" s="51" t="s">
        <v>7</v>
      </c>
      <c r="D18" s="42">
        <v>2</v>
      </c>
      <c r="E18" s="42">
        <v>19</v>
      </c>
      <c r="F18" s="42">
        <v>12</v>
      </c>
      <c r="G18" s="42">
        <v>13</v>
      </c>
      <c r="H18" s="42">
        <v>23</v>
      </c>
      <c r="I18" s="42">
        <v>17</v>
      </c>
      <c r="J18" s="42">
        <v>22</v>
      </c>
      <c r="K18" s="42">
        <v>31</v>
      </c>
      <c r="L18" s="42">
        <v>24</v>
      </c>
      <c r="M18" s="42">
        <v>23</v>
      </c>
      <c r="N18" s="42">
        <v>19</v>
      </c>
      <c r="O18" s="42">
        <v>29</v>
      </c>
      <c r="P18" s="42">
        <v>25</v>
      </c>
      <c r="Q18" s="42">
        <v>24</v>
      </c>
      <c r="R18" s="42">
        <v>32</v>
      </c>
      <c r="S18" s="42">
        <v>33</v>
      </c>
      <c r="T18" s="42">
        <v>29</v>
      </c>
      <c r="U18" s="42">
        <v>28</v>
      </c>
      <c r="V18" s="42">
        <v>32</v>
      </c>
      <c r="W18" s="42">
        <v>37</v>
      </c>
      <c r="X18" s="42">
        <v>59</v>
      </c>
      <c r="Y18" s="42">
        <v>43</v>
      </c>
      <c r="Z18" s="29">
        <v>48</v>
      </c>
      <c r="AA18" s="29">
        <v>41</v>
      </c>
      <c r="AB18" s="29">
        <v>52</v>
      </c>
      <c r="AC18" s="29">
        <v>57</v>
      </c>
      <c r="AD18" s="29">
        <v>52</v>
      </c>
      <c r="AE18" s="29">
        <v>49</v>
      </c>
      <c r="AF18" s="29">
        <v>55</v>
      </c>
      <c r="AG18" s="29">
        <v>60</v>
      </c>
      <c r="AH18" s="29">
        <v>62</v>
      </c>
      <c r="AI18" s="29">
        <v>50</v>
      </c>
      <c r="AJ18" s="29">
        <v>68</v>
      </c>
      <c r="AK18" s="29">
        <v>58</v>
      </c>
      <c r="AL18" s="29">
        <v>81</v>
      </c>
      <c r="AM18" s="29">
        <v>112</v>
      </c>
      <c r="AN18" s="29">
        <v>91</v>
      </c>
      <c r="AO18" s="29">
        <v>145</v>
      </c>
      <c r="AP18" s="29">
        <v>116</v>
      </c>
      <c r="AQ18" s="29">
        <v>109</v>
      </c>
      <c r="AR18" s="29">
        <v>102</v>
      </c>
      <c r="AS18" s="29">
        <v>80</v>
      </c>
      <c r="AT18" s="29">
        <v>51</v>
      </c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ht="12" customHeight="1" x14ac:dyDescent="0.3">
      <c r="A19" s="10"/>
      <c r="B19" s="51" t="s">
        <v>1</v>
      </c>
      <c r="D19" s="43">
        <v>36</v>
      </c>
      <c r="E19" s="43">
        <v>30</v>
      </c>
      <c r="F19" s="43">
        <f>30+1</f>
        <v>31</v>
      </c>
      <c r="G19" s="43">
        <v>32</v>
      </c>
      <c r="H19" s="43">
        <f>32+1</f>
        <v>33</v>
      </c>
      <c r="I19" s="43">
        <f>40+2</f>
        <v>42</v>
      </c>
      <c r="J19" s="43">
        <f>40+1</f>
        <v>41</v>
      </c>
      <c r="K19" s="43">
        <v>40</v>
      </c>
      <c r="L19" s="43">
        <f>39+2</f>
        <v>41</v>
      </c>
      <c r="M19" s="43">
        <f>40+1</f>
        <v>41</v>
      </c>
      <c r="N19" s="43">
        <v>40</v>
      </c>
      <c r="O19" s="43">
        <v>37</v>
      </c>
      <c r="P19" s="43">
        <f>39+1</f>
        <v>40</v>
      </c>
      <c r="Q19" s="43">
        <f>40+1</f>
        <v>41</v>
      </c>
      <c r="R19" s="43">
        <v>40</v>
      </c>
      <c r="S19" s="43">
        <v>42</v>
      </c>
      <c r="T19" s="43">
        <f>44+1</f>
        <v>45</v>
      </c>
      <c r="U19" s="43">
        <v>43</v>
      </c>
      <c r="V19" s="43">
        <v>42</v>
      </c>
      <c r="W19" s="43">
        <v>43</v>
      </c>
      <c r="X19" s="43">
        <f>40+1</f>
        <v>41</v>
      </c>
      <c r="Y19" s="43">
        <v>43</v>
      </c>
      <c r="Z19" s="30">
        <v>37</v>
      </c>
      <c r="AA19" s="31">
        <v>43</v>
      </c>
      <c r="AB19" s="31">
        <v>41</v>
      </c>
      <c r="AC19" s="31">
        <f>42+2</f>
        <v>44</v>
      </c>
      <c r="AD19" s="31">
        <f>44+1</f>
        <v>45</v>
      </c>
      <c r="AE19" s="31">
        <f>44+1</f>
        <v>45</v>
      </c>
      <c r="AF19" s="31">
        <v>48</v>
      </c>
      <c r="AG19" s="31">
        <v>44</v>
      </c>
      <c r="AH19" s="31">
        <v>38</v>
      </c>
      <c r="AI19" s="31">
        <v>46</v>
      </c>
      <c r="AJ19" s="31">
        <v>45</v>
      </c>
      <c r="AK19" s="31">
        <v>44</v>
      </c>
      <c r="AL19" s="31">
        <v>42</v>
      </c>
      <c r="AM19" s="31">
        <v>45</v>
      </c>
      <c r="AN19" s="31">
        <v>49</v>
      </c>
      <c r="AO19" s="31">
        <v>42</v>
      </c>
      <c r="AP19" s="31">
        <v>45</v>
      </c>
      <c r="AQ19" s="31">
        <v>47</v>
      </c>
      <c r="AR19" s="31">
        <v>46</v>
      </c>
      <c r="AS19" s="31">
        <v>41</v>
      </c>
      <c r="AT19" s="31">
        <v>51</v>
      </c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pans="1:62" s="4" customFormat="1" ht="12" customHeight="1" x14ac:dyDescent="0.3">
      <c r="A20" s="15"/>
      <c r="B20" s="49" t="s">
        <v>13</v>
      </c>
      <c r="D20" s="52">
        <f t="shared" ref="D20:X20" si="0">SUM(D10:D19)</f>
        <v>1774</v>
      </c>
      <c r="E20" s="52">
        <f t="shared" si="0"/>
        <v>1732</v>
      </c>
      <c r="F20" s="52">
        <f t="shared" si="0"/>
        <v>1518</v>
      </c>
      <c r="G20" s="52">
        <f t="shared" si="0"/>
        <v>1529</v>
      </c>
      <c r="H20" s="52">
        <f t="shared" si="0"/>
        <v>1551</v>
      </c>
      <c r="I20" s="52">
        <f t="shared" si="0"/>
        <v>1409</v>
      </c>
      <c r="J20" s="52">
        <f t="shared" si="0"/>
        <v>1461</v>
      </c>
      <c r="K20" s="52">
        <f t="shared" si="0"/>
        <v>1461</v>
      </c>
      <c r="L20" s="52">
        <f t="shared" si="0"/>
        <v>1418</v>
      </c>
      <c r="M20" s="52">
        <f t="shared" si="0"/>
        <v>1469</v>
      </c>
      <c r="N20" s="52">
        <f t="shared" si="0"/>
        <v>1470</v>
      </c>
      <c r="O20" s="52">
        <f t="shared" si="0"/>
        <v>1283</v>
      </c>
      <c r="P20" s="52">
        <f t="shared" si="0"/>
        <v>992</v>
      </c>
      <c r="Q20" s="52">
        <f t="shared" si="0"/>
        <v>1105</v>
      </c>
      <c r="R20" s="52">
        <f t="shared" si="0"/>
        <v>1244</v>
      </c>
      <c r="S20" s="52">
        <f t="shared" si="0"/>
        <v>1284</v>
      </c>
      <c r="T20" s="52">
        <f t="shared" si="0"/>
        <v>1336</v>
      </c>
      <c r="U20" s="52">
        <f t="shared" si="0"/>
        <v>1264</v>
      </c>
      <c r="V20" s="52">
        <f t="shared" si="0"/>
        <v>1233</v>
      </c>
      <c r="W20" s="52">
        <f t="shared" si="0"/>
        <v>1254</v>
      </c>
      <c r="X20" s="52">
        <f t="shared" si="0"/>
        <v>1199</v>
      </c>
      <c r="Y20" s="52">
        <f t="shared" ref="Y20:AT20" si="1">SUM(Y10:Y19)</f>
        <v>1288</v>
      </c>
      <c r="Z20" s="53">
        <f t="shared" si="1"/>
        <v>1159</v>
      </c>
      <c r="AA20" s="53">
        <f t="shared" si="1"/>
        <v>1097</v>
      </c>
      <c r="AB20" s="53">
        <f t="shared" si="1"/>
        <v>1006</v>
      </c>
      <c r="AC20" s="53">
        <f t="shared" si="1"/>
        <v>1133</v>
      </c>
      <c r="AD20" s="53">
        <f t="shared" si="1"/>
        <v>1212</v>
      </c>
      <c r="AE20" s="53">
        <f>SUM(AE10:AE19)</f>
        <v>1157</v>
      </c>
      <c r="AF20" s="53">
        <f>SUM(AF10:AF19)</f>
        <v>1269</v>
      </c>
      <c r="AG20" s="53">
        <f>SUM(AG10:AG19)</f>
        <v>1372</v>
      </c>
      <c r="AH20" s="53">
        <f>SUM(AH10:AH19)</f>
        <v>1316</v>
      </c>
      <c r="AI20" s="53">
        <f t="shared" ref="AI20:AS20" si="2">SUM(AI10:AI19)</f>
        <v>1274</v>
      </c>
      <c r="AJ20" s="53">
        <f t="shared" si="2"/>
        <v>1232</v>
      </c>
      <c r="AK20" s="53">
        <f t="shared" si="2"/>
        <v>1185</v>
      </c>
      <c r="AL20" s="53">
        <f t="shared" si="2"/>
        <v>1317</v>
      </c>
      <c r="AM20" s="53">
        <f t="shared" si="2"/>
        <v>1111</v>
      </c>
      <c r="AN20" s="53">
        <f t="shared" si="2"/>
        <v>1304</v>
      </c>
      <c r="AO20" s="53">
        <f t="shared" si="2"/>
        <v>1345</v>
      </c>
      <c r="AP20" s="53">
        <f t="shared" si="2"/>
        <v>1206</v>
      </c>
      <c r="AQ20" s="53">
        <f t="shared" si="2"/>
        <v>1205</v>
      </c>
      <c r="AR20" s="53">
        <f t="shared" si="2"/>
        <v>1059</v>
      </c>
      <c r="AS20" s="53">
        <f t="shared" si="2"/>
        <v>1199</v>
      </c>
      <c r="AT20" s="53">
        <f t="shared" si="1"/>
        <v>1146</v>
      </c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ht="5.25" customHeight="1" x14ac:dyDescent="0.3">
      <c r="A21" s="10"/>
      <c r="B21" s="27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s="4" customFormat="1" ht="12" customHeight="1" x14ac:dyDescent="0.3">
      <c r="A22" s="15"/>
      <c r="B22" s="55" t="s">
        <v>14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 ht="12" customHeight="1" x14ac:dyDescent="0.3">
      <c r="A23" s="10"/>
      <c r="B23" s="51" t="s">
        <v>12</v>
      </c>
      <c r="D23" s="41">
        <v>440</v>
      </c>
      <c r="E23" s="41">
        <v>421</v>
      </c>
      <c r="F23" s="41">
        <v>412</v>
      </c>
      <c r="G23" s="41">
        <v>392</v>
      </c>
      <c r="H23" s="41">
        <v>432</v>
      </c>
      <c r="I23" s="41">
        <v>299</v>
      </c>
      <c r="J23" s="41">
        <v>309</v>
      </c>
      <c r="K23" s="41">
        <v>266</v>
      </c>
      <c r="L23" s="41">
        <v>257</v>
      </c>
      <c r="M23" s="41">
        <v>284</v>
      </c>
      <c r="N23" s="41">
        <v>209</v>
      </c>
      <c r="O23" s="41">
        <v>231</v>
      </c>
      <c r="P23" s="41">
        <v>130</v>
      </c>
      <c r="Q23" s="41">
        <v>162</v>
      </c>
      <c r="R23" s="41">
        <v>206</v>
      </c>
      <c r="S23" s="41">
        <v>196</v>
      </c>
      <c r="T23" s="41">
        <v>205</v>
      </c>
      <c r="U23" s="41">
        <v>177</v>
      </c>
      <c r="V23" s="41">
        <v>161</v>
      </c>
      <c r="W23" s="41">
        <v>167</v>
      </c>
      <c r="X23" s="41">
        <v>189</v>
      </c>
      <c r="Y23" s="41">
        <v>194</v>
      </c>
      <c r="Z23" s="28">
        <v>190</v>
      </c>
      <c r="AA23" s="28">
        <v>196</v>
      </c>
      <c r="AB23" s="28">
        <v>133</v>
      </c>
      <c r="AC23" s="28">
        <v>170</v>
      </c>
      <c r="AD23" s="28">
        <v>178</v>
      </c>
      <c r="AE23" s="28">
        <v>129</v>
      </c>
      <c r="AF23" s="28">
        <v>381</v>
      </c>
      <c r="AG23" s="28">
        <v>407</v>
      </c>
      <c r="AH23" s="28">
        <v>359</v>
      </c>
      <c r="AI23" s="28">
        <v>409</v>
      </c>
      <c r="AJ23" s="28">
        <v>308</v>
      </c>
      <c r="AK23" s="28">
        <v>296</v>
      </c>
      <c r="AL23" s="28">
        <v>272</v>
      </c>
      <c r="AM23" s="28">
        <v>235</v>
      </c>
      <c r="AN23" s="28">
        <v>239</v>
      </c>
      <c r="AO23" s="28">
        <v>287</v>
      </c>
      <c r="AP23" s="28">
        <v>325</v>
      </c>
      <c r="AQ23" s="28">
        <v>231</v>
      </c>
      <c r="AR23" s="28">
        <v>245</v>
      </c>
      <c r="AS23" s="28">
        <v>206</v>
      </c>
      <c r="AT23" s="28">
        <v>165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pans="1:62" ht="12" customHeight="1" x14ac:dyDescent="0.3">
      <c r="A24" s="10"/>
      <c r="B24" s="51" t="s">
        <v>3</v>
      </c>
      <c r="D24" s="41">
        <v>393</v>
      </c>
      <c r="E24" s="41">
        <v>503</v>
      </c>
      <c r="F24" s="41">
        <v>505</v>
      </c>
      <c r="G24" s="41">
        <v>515</v>
      </c>
      <c r="H24" s="41">
        <v>501</v>
      </c>
      <c r="I24" s="41">
        <v>397</v>
      </c>
      <c r="J24" s="41">
        <v>436</v>
      </c>
      <c r="K24" s="41">
        <v>491</v>
      </c>
      <c r="L24" s="41">
        <v>396</v>
      </c>
      <c r="M24" s="41">
        <v>416</v>
      </c>
      <c r="N24" s="41">
        <v>438</v>
      </c>
      <c r="O24" s="41">
        <v>396</v>
      </c>
      <c r="P24" s="41">
        <v>380</v>
      </c>
      <c r="Q24" s="41">
        <v>410</v>
      </c>
      <c r="R24" s="41">
        <v>556</v>
      </c>
      <c r="S24" s="41">
        <v>482</v>
      </c>
      <c r="T24" s="41">
        <v>424</v>
      </c>
      <c r="U24" s="41">
        <v>465</v>
      </c>
      <c r="V24" s="41">
        <v>508</v>
      </c>
      <c r="W24" s="41">
        <v>539</v>
      </c>
      <c r="X24" s="41">
        <v>549</v>
      </c>
      <c r="Y24" s="41">
        <v>538</v>
      </c>
      <c r="Z24" s="28">
        <v>460</v>
      </c>
      <c r="AA24" s="28">
        <v>488</v>
      </c>
      <c r="AB24" s="28">
        <v>409</v>
      </c>
      <c r="AC24" s="28">
        <v>499</v>
      </c>
      <c r="AD24" s="28">
        <v>492</v>
      </c>
      <c r="AE24" s="28">
        <v>441</v>
      </c>
      <c r="AF24" s="28">
        <v>577</v>
      </c>
      <c r="AG24" s="28">
        <v>397</v>
      </c>
      <c r="AH24" s="28">
        <v>429</v>
      </c>
      <c r="AI24" s="28">
        <v>479</v>
      </c>
      <c r="AJ24" s="28">
        <v>408</v>
      </c>
      <c r="AK24" s="28">
        <v>390</v>
      </c>
      <c r="AL24" s="28">
        <v>339</v>
      </c>
      <c r="AM24" s="28">
        <v>359</v>
      </c>
      <c r="AN24" s="28">
        <v>377</v>
      </c>
      <c r="AO24" s="28">
        <v>400</v>
      </c>
      <c r="AP24" s="28">
        <v>348</v>
      </c>
      <c r="AQ24" s="28">
        <v>399</v>
      </c>
      <c r="AR24" s="28">
        <v>321</v>
      </c>
      <c r="AS24" s="28">
        <v>353</v>
      </c>
      <c r="AT24" s="28">
        <v>356</v>
      </c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1:62" ht="12" customHeight="1" x14ac:dyDescent="0.3">
      <c r="A25" s="10"/>
      <c r="B25" s="51" t="s">
        <v>4</v>
      </c>
      <c r="D25" s="42">
        <v>382</v>
      </c>
      <c r="E25" s="42">
        <v>495</v>
      </c>
      <c r="F25" s="42">
        <v>407</v>
      </c>
      <c r="G25" s="42">
        <v>430</v>
      </c>
      <c r="H25" s="42">
        <v>361</v>
      </c>
      <c r="I25" s="42">
        <v>480</v>
      </c>
      <c r="J25" s="42">
        <v>502</v>
      </c>
      <c r="K25" s="42">
        <v>500</v>
      </c>
      <c r="L25" s="42">
        <v>512</v>
      </c>
      <c r="M25" s="42">
        <v>653</v>
      </c>
      <c r="N25" s="42">
        <v>592</v>
      </c>
      <c r="O25" s="42">
        <v>620</v>
      </c>
      <c r="P25" s="42">
        <v>537</v>
      </c>
      <c r="Q25" s="42">
        <v>656</v>
      </c>
      <c r="R25" s="42">
        <v>721</v>
      </c>
      <c r="S25" s="42">
        <v>700</v>
      </c>
      <c r="T25" s="42">
        <v>667</v>
      </c>
      <c r="U25" s="42">
        <v>691</v>
      </c>
      <c r="V25" s="42">
        <v>677</v>
      </c>
      <c r="W25" s="42">
        <v>698</v>
      </c>
      <c r="X25" s="42">
        <v>678</v>
      </c>
      <c r="Y25" s="42">
        <v>657</v>
      </c>
      <c r="Z25" s="29">
        <v>699</v>
      </c>
      <c r="AA25" s="28">
        <v>735</v>
      </c>
      <c r="AB25" s="28">
        <v>742</v>
      </c>
      <c r="AC25" s="28">
        <v>806</v>
      </c>
      <c r="AD25" s="28">
        <v>719</v>
      </c>
      <c r="AE25" s="28">
        <v>855</v>
      </c>
      <c r="AF25" s="28">
        <v>576</v>
      </c>
      <c r="AG25" s="28">
        <v>673</v>
      </c>
      <c r="AH25" s="28">
        <v>693</v>
      </c>
      <c r="AI25" s="28">
        <v>677</v>
      </c>
      <c r="AJ25" s="28">
        <v>716</v>
      </c>
      <c r="AK25" s="28">
        <v>728</v>
      </c>
      <c r="AL25" s="28">
        <v>683</v>
      </c>
      <c r="AM25" s="28">
        <v>717</v>
      </c>
      <c r="AN25" s="28">
        <v>709</v>
      </c>
      <c r="AO25" s="28">
        <v>592</v>
      </c>
      <c r="AP25" s="28">
        <v>442</v>
      </c>
      <c r="AQ25" s="28">
        <v>484</v>
      </c>
      <c r="AR25" s="28">
        <v>424</v>
      </c>
      <c r="AS25" s="28">
        <v>408</v>
      </c>
      <c r="AT25" s="28">
        <v>404</v>
      </c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pans="1:62" ht="12" customHeight="1" x14ac:dyDescent="0.3">
      <c r="A26" s="10"/>
      <c r="B26" s="51" t="s">
        <v>5</v>
      </c>
      <c r="D26" s="42">
        <v>279</v>
      </c>
      <c r="E26" s="42">
        <v>387</v>
      </c>
      <c r="F26" s="42">
        <v>386</v>
      </c>
      <c r="G26" s="42">
        <v>335</v>
      </c>
      <c r="H26" s="42">
        <v>283</v>
      </c>
      <c r="I26" s="42">
        <v>338</v>
      </c>
      <c r="J26" s="42">
        <v>375</v>
      </c>
      <c r="K26" s="42">
        <v>393</v>
      </c>
      <c r="L26" s="42">
        <v>477</v>
      </c>
      <c r="M26" s="42">
        <v>464</v>
      </c>
      <c r="N26" s="42">
        <v>520</v>
      </c>
      <c r="O26" s="42">
        <v>488</v>
      </c>
      <c r="P26" s="42">
        <v>433</v>
      </c>
      <c r="Q26" s="42">
        <v>447</v>
      </c>
      <c r="R26" s="42">
        <v>565</v>
      </c>
      <c r="S26" s="42">
        <v>454</v>
      </c>
      <c r="T26" s="42">
        <v>444</v>
      </c>
      <c r="U26" s="42">
        <v>414</v>
      </c>
      <c r="V26" s="42">
        <v>421</v>
      </c>
      <c r="W26" s="42">
        <v>431</v>
      </c>
      <c r="X26" s="42">
        <v>468</v>
      </c>
      <c r="Y26" s="42">
        <v>434</v>
      </c>
      <c r="Z26" s="29">
        <v>438</v>
      </c>
      <c r="AA26" s="29">
        <v>411</v>
      </c>
      <c r="AB26" s="29">
        <v>420</v>
      </c>
      <c r="AC26" s="29">
        <v>436</v>
      </c>
      <c r="AD26" s="29">
        <v>399</v>
      </c>
      <c r="AE26" s="29">
        <v>459</v>
      </c>
      <c r="AF26" s="29">
        <v>310</v>
      </c>
      <c r="AG26" s="29">
        <v>371</v>
      </c>
      <c r="AH26" s="29">
        <v>400</v>
      </c>
      <c r="AI26" s="29">
        <v>355</v>
      </c>
      <c r="AJ26" s="29">
        <v>372</v>
      </c>
      <c r="AK26" s="29">
        <v>338</v>
      </c>
      <c r="AL26" s="29">
        <v>276</v>
      </c>
      <c r="AM26" s="29">
        <v>255</v>
      </c>
      <c r="AN26" s="29">
        <v>215</v>
      </c>
      <c r="AO26" s="29">
        <v>237</v>
      </c>
      <c r="AP26" s="29">
        <v>153</v>
      </c>
      <c r="AQ26" s="29">
        <v>155</v>
      </c>
      <c r="AR26" s="29">
        <v>160</v>
      </c>
      <c r="AS26" s="29">
        <v>160</v>
      </c>
      <c r="AT26" s="29">
        <v>141</v>
      </c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2" ht="12" customHeight="1" x14ac:dyDescent="0.3">
      <c r="A27" s="10"/>
      <c r="B27" s="51" t="s">
        <v>25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pans="1:62" ht="12" customHeight="1" x14ac:dyDescent="0.3">
      <c r="A28" s="10"/>
      <c r="B28" s="51" t="s">
        <v>26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62" ht="12" customHeight="1" x14ac:dyDescent="0.3">
      <c r="A29" s="10"/>
      <c r="B29" s="51" t="s">
        <v>6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62" ht="12" customHeight="1" x14ac:dyDescent="0.3">
      <c r="A30" s="10"/>
      <c r="B30" s="51" t="s">
        <v>9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ht="12" customHeight="1" x14ac:dyDescent="0.3">
      <c r="A31" s="10"/>
      <c r="B31" s="51" t="s">
        <v>7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29">
        <v>0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0</v>
      </c>
      <c r="AL31" s="29">
        <v>0</v>
      </c>
      <c r="AM31" s="29">
        <v>0</v>
      </c>
      <c r="AN31" s="29">
        <v>0</v>
      </c>
      <c r="AO31" s="29">
        <v>0</v>
      </c>
      <c r="AP31" s="29">
        <v>0</v>
      </c>
      <c r="AQ31" s="29">
        <v>0</v>
      </c>
      <c r="AR31" s="29">
        <v>0</v>
      </c>
      <c r="AS31" s="29">
        <v>0</v>
      </c>
      <c r="AT31" s="29">
        <v>0</v>
      </c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ht="12" customHeight="1" x14ac:dyDescent="0.3">
      <c r="A32" s="10"/>
      <c r="B32" s="51" t="s">
        <v>1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30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46" s="3" customFormat="1" ht="12" customHeight="1" x14ac:dyDescent="0.3">
      <c r="A33" s="14"/>
      <c r="B33" s="49" t="s">
        <v>15</v>
      </c>
      <c r="D33" s="52">
        <f t="shared" ref="D33:X33" si="3">SUM(D23:D32)</f>
        <v>1494</v>
      </c>
      <c r="E33" s="52">
        <f t="shared" si="3"/>
        <v>1806</v>
      </c>
      <c r="F33" s="52">
        <f t="shared" si="3"/>
        <v>1710</v>
      </c>
      <c r="G33" s="52">
        <f t="shared" si="3"/>
        <v>1672</v>
      </c>
      <c r="H33" s="52">
        <f t="shared" si="3"/>
        <v>1577</v>
      </c>
      <c r="I33" s="52">
        <f t="shared" si="3"/>
        <v>1514</v>
      </c>
      <c r="J33" s="52">
        <f t="shared" si="3"/>
        <v>1622</v>
      </c>
      <c r="K33" s="52">
        <f t="shared" si="3"/>
        <v>1650</v>
      </c>
      <c r="L33" s="52">
        <f t="shared" si="3"/>
        <v>1642</v>
      </c>
      <c r="M33" s="52">
        <f t="shared" si="3"/>
        <v>1817</v>
      </c>
      <c r="N33" s="52">
        <f t="shared" si="3"/>
        <v>1759</v>
      </c>
      <c r="O33" s="52">
        <f t="shared" si="3"/>
        <v>1735</v>
      </c>
      <c r="P33" s="52">
        <f t="shared" si="3"/>
        <v>1480</v>
      </c>
      <c r="Q33" s="52">
        <f t="shared" si="3"/>
        <v>1675</v>
      </c>
      <c r="R33" s="52">
        <f t="shared" si="3"/>
        <v>2048</v>
      </c>
      <c r="S33" s="52">
        <f t="shared" si="3"/>
        <v>1832</v>
      </c>
      <c r="T33" s="52">
        <f t="shared" si="3"/>
        <v>1740</v>
      </c>
      <c r="U33" s="52">
        <f t="shared" si="3"/>
        <v>1747</v>
      </c>
      <c r="V33" s="52">
        <f t="shared" si="3"/>
        <v>1767</v>
      </c>
      <c r="W33" s="52">
        <f t="shared" si="3"/>
        <v>1835</v>
      </c>
      <c r="X33" s="52">
        <f t="shared" si="3"/>
        <v>1884</v>
      </c>
      <c r="Y33" s="52">
        <f t="shared" ref="Y33:AT33" si="4">SUM(Y23:Y32)</f>
        <v>1823</v>
      </c>
      <c r="Z33" s="53">
        <f t="shared" si="4"/>
        <v>1787</v>
      </c>
      <c r="AA33" s="53">
        <f t="shared" si="4"/>
        <v>1830</v>
      </c>
      <c r="AB33" s="53">
        <f t="shared" si="4"/>
        <v>1704</v>
      </c>
      <c r="AC33" s="53">
        <f t="shared" si="4"/>
        <v>1911</v>
      </c>
      <c r="AD33" s="53">
        <f t="shared" si="4"/>
        <v>1788</v>
      </c>
      <c r="AE33" s="53">
        <f>SUM(AE23:AE32)</f>
        <v>1884</v>
      </c>
      <c r="AF33" s="53">
        <f>SUM(AF23:AF32)</f>
        <v>1844</v>
      </c>
      <c r="AG33" s="53">
        <f>SUM(AG23:AG32)</f>
        <v>1848</v>
      </c>
      <c r="AH33" s="53">
        <f>SUM(AH23:AH32)</f>
        <v>1881</v>
      </c>
      <c r="AI33" s="53">
        <f t="shared" ref="AI33:AS33" si="5">SUM(AI23:AI32)</f>
        <v>1920</v>
      </c>
      <c r="AJ33" s="53">
        <f t="shared" si="5"/>
        <v>1804</v>
      </c>
      <c r="AK33" s="53">
        <f t="shared" si="5"/>
        <v>1752</v>
      </c>
      <c r="AL33" s="53">
        <f t="shared" si="5"/>
        <v>1570</v>
      </c>
      <c r="AM33" s="53">
        <f t="shared" si="5"/>
        <v>1566</v>
      </c>
      <c r="AN33" s="53">
        <f t="shared" si="5"/>
        <v>1540</v>
      </c>
      <c r="AO33" s="53">
        <f t="shared" si="5"/>
        <v>1516</v>
      </c>
      <c r="AP33" s="53">
        <f t="shared" si="5"/>
        <v>1268</v>
      </c>
      <c r="AQ33" s="53">
        <f t="shared" si="5"/>
        <v>1269</v>
      </c>
      <c r="AR33" s="53">
        <f t="shared" si="5"/>
        <v>1150</v>
      </c>
      <c r="AS33" s="53">
        <f t="shared" si="5"/>
        <v>1127</v>
      </c>
      <c r="AT33" s="53">
        <f t="shared" si="4"/>
        <v>1066</v>
      </c>
    </row>
    <row r="34" spans="1:46" ht="5.25" customHeight="1" x14ac:dyDescent="0.3">
      <c r="A34" s="10"/>
      <c r="B34" s="27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</row>
    <row r="35" spans="1:46" s="4" customFormat="1" ht="12" customHeight="1" x14ac:dyDescent="0.3">
      <c r="A35" s="15"/>
      <c r="B35" s="54" t="s">
        <v>16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</row>
    <row r="36" spans="1:46" ht="12" customHeight="1" x14ac:dyDescent="0.3">
      <c r="A36" s="10"/>
      <c r="B36" s="51" t="s">
        <v>12</v>
      </c>
      <c r="D36" s="41">
        <v>135</v>
      </c>
      <c r="E36" s="41">
        <v>122</v>
      </c>
      <c r="F36" s="41">
        <v>116</v>
      </c>
      <c r="G36" s="41">
        <v>119</v>
      </c>
      <c r="H36" s="41">
        <v>129</v>
      </c>
      <c r="I36" s="41">
        <v>105</v>
      </c>
      <c r="J36" s="41">
        <v>116</v>
      </c>
      <c r="K36" s="41">
        <v>76</v>
      </c>
      <c r="L36" s="41">
        <v>106</v>
      </c>
      <c r="M36" s="41">
        <v>100</v>
      </c>
      <c r="N36" s="41">
        <v>84</v>
      </c>
      <c r="O36" s="41">
        <v>79</v>
      </c>
      <c r="P36" s="41">
        <v>73</v>
      </c>
      <c r="Q36" s="41">
        <v>66</v>
      </c>
      <c r="R36" s="41">
        <v>69</v>
      </c>
      <c r="S36" s="41">
        <v>59</v>
      </c>
      <c r="T36" s="41">
        <v>52</v>
      </c>
      <c r="U36" s="41">
        <v>44</v>
      </c>
      <c r="V36" s="41">
        <v>47</v>
      </c>
      <c r="W36" s="41">
        <v>59</v>
      </c>
      <c r="X36" s="41">
        <v>42</v>
      </c>
      <c r="Y36" s="41">
        <v>38</v>
      </c>
      <c r="Z36" s="28">
        <v>43</v>
      </c>
      <c r="AA36" s="28">
        <v>29</v>
      </c>
      <c r="AB36" s="28">
        <v>34</v>
      </c>
      <c r="AC36" s="28">
        <v>23</v>
      </c>
      <c r="AD36" s="28">
        <v>19</v>
      </c>
      <c r="AE36" s="28">
        <v>22</v>
      </c>
      <c r="AF36" s="28">
        <v>39</v>
      </c>
      <c r="AG36" s="28">
        <v>83</v>
      </c>
      <c r="AH36" s="28">
        <v>70</v>
      </c>
      <c r="AI36" s="28">
        <v>71</v>
      </c>
      <c r="AJ36" s="28">
        <v>71</v>
      </c>
      <c r="AK36" s="28">
        <v>72</v>
      </c>
      <c r="AL36" s="28">
        <v>73</v>
      </c>
      <c r="AM36" s="28">
        <v>66</v>
      </c>
      <c r="AN36" s="28">
        <v>69</v>
      </c>
      <c r="AO36" s="28">
        <v>57</v>
      </c>
      <c r="AP36" s="28">
        <v>25</v>
      </c>
      <c r="AQ36" s="28">
        <v>32</v>
      </c>
      <c r="AR36" s="28">
        <v>16</v>
      </c>
      <c r="AS36" s="28">
        <v>19</v>
      </c>
      <c r="AT36" s="28">
        <v>20</v>
      </c>
    </row>
    <row r="37" spans="1:46" ht="12" customHeight="1" x14ac:dyDescent="0.3">
      <c r="A37" s="10"/>
      <c r="B37" s="51" t="s">
        <v>3</v>
      </c>
      <c r="D37" s="41">
        <v>159</v>
      </c>
      <c r="E37" s="41">
        <v>209</v>
      </c>
      <c r="F37" s="41">
        <v>190</v>
      </c>
      <c r="G37" s="41">
        <v>195</v>
      </c>
      <c r="H37" s="41">
        <v>176</v>
      </c>
      <c r="I37" s="41">
        <v>197</v>
      </c>
      <c r="J37" s="41">
        <v>186</v>
      </c>
      <c r="K37" s="41">
        <v>186</v>
      </c>
      <c r="L37" s="41">
        <v>215</v>
      </c>
      <c r="M37" s="41">
        <v>197</v>
      </c>
      <c r="N37" s="41">
        <v>193</v>
      </c>
      <c r="O37" s="41">
        <v>147</v>
      </c>
      <c r="P37" s="41">
        <v>121</v>
      </c>
      <c r="Q37" s="41">
        <v>126</v>
      </c>
      <c r="R37" s="41">
        <v>147</v>
      </c>
      <c r="S37" s="41">
        <v>117</v>
      </c>
      <c r="T37" s="41">
        <v>95</v>
      </c>
      <c r="U37" s="41">
        <v>114</v>
      </c>
      <c r="V37" s="41">
        <v>77</v>
      </c>
      <c r="W37" s="41">
        <v>78</v>
      </c>
      <c r="X37" s="41">
        <v>88</v>
      </c>
      <c r="Y37" s="41">
        <v>86</v>
      </c>
      <c r="Z37" s="28">
        <v>83</v>
      </c>
      <c r="AA37" s="28">
        <v>72</v>
      </c>
      <c r="AB37" s="28">
        <v>86</v>
      </c>
      <c r="AC37" s="28">
        <v>60</v>
      </c>
      <c r="AD37" s="28">
        <v>32</v>
      </c>
      <c r="AE37" s="28">
        <v>40</v>
      </c>
      <c r="AF37" s="28">
        <v>68</v>
      </c>
      <c r="AG37" s="28">
        <v>56</v>
      </c>
      <c r="AH37" s="28">
        <v>31</v>
      </c>
      <c r="AI37" s="28">
        <v>34</v>
      </c>
      <c r="AJ37" s="28">
        <v>30</v>
      </c>
      <c r="AK37" s="28">
        <v>35</v>
      </c>
      <c r="AL37" s="28">
        <v>20</v>
      </c>
      <c r="AM37" s="28">
        <v>31</v>
      </c>
      <c r="AN37" s="28">
        <v>32</v>
      </c>
      <c r="AO37" s="28">
        <v>33</v>
      </c>
      <c r="AP37" s="28">
        <v>18</v>
      </c>
      <c r="AQ37" s="28">
        <v>22</v>
      </c>
      <c r="AR37" s="28">
        <v>21</v>
      </c>
      <c r="AS37" s="28">
        <v>25</v>
      </c>
      <c r="AT37" s="28">
        <v>24</v>
      </c>
    </row>
    <row r="38" spans="1:46" s="3" customFormat="1" ht="12" customHeight="1" x14ac:dyDescent="0.3">
      <c r="A38" s="14"/>
      <c r="B38" s="51" t="s">
        <v>4</v>
      </c>
      <c r="D38" s="42">
        <v>172</v>
      </c>
      <c r="E38" s="42">
        <v>211</v>
      </c>
      <c r="F38" s="42">
        <v>245</v>
      </c>
      <c r="G38" s="42">
        <v>225</v>
      </c>
      <c r="H38" s="42">
        <v>216</v>
      </c>
      <c r="I38" s="42">
        <v>224</v>
      </c>
      <c r="J38" s="42">
        <v>253</v>
      </c>
      <c r="K38" s="42">
        <v>282</v>
      </c>
      <c r="L38" s="42">
        <v>301</v>
      </c>
      <c r="M38" s="42">
        <v>248</v>
      </c>
      <c r="N38" s="42">
        <v>293</v>
      </c>
      <c r="O38" s="42">
        <v>303</v>
      </c>
      <c r="P38" s="42">
        <v>235</v>
      </c>
      <c r="Q38" s="42">
        <v>234</v>
      </c>
      <c r="R38" s="42">
        <v>208</v>
      </c>
      <c r="S38" s="42">
        <v>244</v>
      </c>
      <c r="T38" s="42">
        <v>216</v>
      </c>
      <c r="U38" s="42">
        <v>200</v>
      </c>
      <c r="V38" s="42">
        <v>163</v>
      </c>
      <c r="W38" s="42">
        <v>205</v>
      </c>
      <c r="X38" s="42">
        <v>159</v>
      </c>
      <c r="Y38" s="42">
        <v>167</v>
      </c>
      <c r="Z38" s="29">
        <v>167</v>
      </c>
      <c r="AA38" s="28">
        <v>145</v>
      </c>
      <c r="AB38" s="28">
        <v>142</v>
      </c>
      <c r="AC38" s="28">
        <v>101</v>
      </c>
      <c r="AD38" s="28">
        <v>67</v>
      </c>
      <c r="AE38" s="28">
        <v>73</v>
      </c>
      <c r="AF38" s="28">
        <v>102</v>
      </c>
      <c r="AG38" s="28">
        <v>124</v>
      </c>
      <c r="AH38" s="28">
        <v>64</v>
      </c>
      <c r="AI38" s="28">
        <v>76</v>
      </c>
      <c r="AJ38" s="28">
        <v>79</v>
      </c>
      <c r="AK38" s="28">
        <v>92</v>
      </c>
      <c r="AL38" s="28">
        <v>90</v>
      </c>
      <c r="AM38" s="28">
        <v>80</v>
      </c>
      <c r="AN38" s="28">
        <v>81</v>
      </c>
      <c r="AO38" s="28">
        <v>48</v>
      </c>
      <c r="AP38" s="28">
        <v>52</v>
      </c>
      <c r="AQ38" s="28">
        <v>56</v>
      </c>
      <c r="AR38" s="28">
        <v>44</v>
      </c>
      <c r="AS38" s="28">
        <v>51</v>
      </c>
      <c r="AT38" s="28">
        <v>49</v>
      </c>
    </row>
    <row r="39" spans="1:46" s="3" customFormat="1" ht="12" customHeight="1" x14ac:dyDescent="0.3">
      <c r="A39" s="14"/>
      <c r="B39" s="51" t="s">
        <v>5</v>
      </c>
      <c r="D39" s="42">
        <v>269</v>
      </c>
      <c r="E39" s="42">
        <v>325</v>
      </c>
      <c r="F39" s="42">
        <v>345</v>
      </c>
      <c r="G39" s="42">
        <v>345</v>
      </c>
      <c r="H39" s="42">
        <v>376</v>
      </c>
      <c r="I39" s="42">
        <v>334</v>
      </c>
      <c r="J39" s="42">
        <v>374</v>
      </c>
      <c r="K39" s="42">
        <v>402</v>
      </c>
      <c r="L39" s="42">
        <v>446</v>
      </c>
      <c r="M39" s="42">
        <v>474</v>
      </c>
      <c r="N39" s="42">
        <v>516</v>
      </c>
      <c r="O39" s="42">
        <v>540</v>
      </c>
      <c r="P39" s="42">
        <v>455</v>
      </c>
      <c r="Q39" s="42">
        <v>486</v>
      </c>
      <c r="R39" s="42">
        <v>451</v>
      </c>
      <c r="S39" s="42">
        <v>445</v>
      </c>
      <c r="T39" s="42">
        <v>413</v>
      </c>
      <c r="U39" s="42">
        <v>411</v>
      </c>
      <c r="V39" s="42">
        <v>346</v>
      </c>
      <c r="W39" s="42">
        <v>404</v>
      </c>
      <c r="X39" s="42">
        <v>380</v>
      </c>
      <c r="Y39" s="42">
        <v>371</v>
      </c>
      <c r="Z39" s="29">
        <v>355</v>
      </c>
      <c r="AA39" s="29">
        <v>395</v>
      </c>
      <c r="AB39" s="29">
        <v>361</v>
      </c>
      <c r="AC39" s="29">
        <v>247</v>
      </c>
      <c r="AD39" s="29">
        <v>180</v>
      </c>
      <c r="AE39" s="29">
        <v>231</v>
      </c>
      <c r="AF39" s="29">
        <v>325</v>
      </c>
      <c r="AG39" s="29">
        <v>363</v>
      </c>
      <c r="AH39" s="29">
        <v>311</v>
      </c>
      <c r="AI39" s="29">
        <v>283</v>
      </c>
      <c r="AJ39" s="29">
        <v>255</v>
      </c>
      <c r="AK39" s="29">
        <v>307</v>
      </c>
      <c r="AL39" s="29">
        <v>283</v>
      </c>
      <c r="AM39" s="29">
        <v>237</v>
      </c>
      <c r="AN39" s="29">
        <v>249</v>
      </c>
      <c r="AO39" s="29">
        <v>242</v>
      </c>
      <c r="AP39" s="29">
        <v>170</v>
      </c>
      <c r="AQ39" s="29">
        <v>184</v>
      </c>
      <c r="AR39" s="29">
        <v>148</v>
      </c>
      <c r="AS39" s="29">
        <v>114</v>
      </c>
      <c r="AT39" s="29">
        <v>113</v>
      </c>
    </row>
    <row r="40" spans="1:46" s="3" customFormat="1" ht="12" customHeight="1" x14ac:dyDescent="0.3">
      <c r="A40" s="14"/>
      <c r="B40" s="51" t="s">
        <v>25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>
        <v>32</v>
      </c>
      <c r="AN40" s="29">
        <v>39</v>
      </c>
      <c r="AO40" s="29">
        <v>32</v>
      </c>
      <c r="AP40" s="29">
        <v>27</v>
      </c>
      <c r="AQ40" s="29">
        <v>22</v>
      </c>
      <c r="AR40" s="29">
        <v>37</v>
      </c>
      <c r="AS40" s="29">
        <v>31</v>
      </c>
      <c r="AT40" s="29">
        <v>23</v>
      </c>
    </row>
    <row r="41" spans="1:46" s="3" customFormat="1" ht="12" customHeight="1" x14ac:dyDescent="0.3">
      <c r="A41" s="14"/>
      <c r="B41" s="51" t="s">
        <v>26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>
        <v>18</v>
      </c>
      <c r="AN41" s="29">
        <v>27</v>
      </c>
      <c r="AO41" s="29">
        <v>29</v>
      </c>
      <c r="AP41" s="29">
        <v>23</v>
      </c>
      <c r="AQ41" s="29">
        <v>23</v>
      </c>
      <c r="AR41" s="29">
        <v>33</v>
      </c>
      <c r="AS41" s="29">
        <v>22</v>
      </c>
      <c r="AT41" s="29">
        <v>18</v>
      </c>
    </row>
    <row r="42" spans="1:46" s="3" customFormat="1" ht="12" customHeight="1" x14ac:dyDescent="0.3">
      <c r="A42" s="14"/>
      <c r="B42" s="51" t="s">
        <v>6</v>
      </c>
      <c r="D42" s="42">
        <v>91</v>
      </c>
      <c r="E42" s="42">
        <v>80</v>
      </c>
      <c r="F42" s="42">
        <v>64</v>
      </c>
      <c r="G42" s="42">
        <v>103</v>
      </c>
      <c r="H42" s="42">
        <v>92</v>
      </c>
      <c r="I42" s="42">
        <v>111</v>
      </c>
      <c r="J42" s="42">
        <v>149</v>
      </c>
      <c r="K42" s="42">
        <v>154</v>
      </c>
      <c r="L42" s="42">
        <v>148</v>
      </c>
      <c r="M42" s="42">
        <v>151</v>
      </c>
      <c r="N42" s="42">
        <v>185</v>
      </c>
      <c r="O42" s="42">
        <v>189</v>
      </c>
      <c r="P42" s="42">
        <v>130</v>
      </c>
      <c r="Q42" s="42">
        <v>180</v>
      </c>
      <c r="R42" s="42">
        <v>172</v>
      </c>
      <c r="S42" s="42">
        <v>186</v>
      </c>
      <c r="T42" s="42">
        <v>170</v>
      </c>
      <c r="U42" s="42">
        <v>158</v>
      </c>
      <c r="V42" s="42">
        <v>126</v>
      </c>
      <c r="W42" s="42">
        <v>142</v>
      </c>
      <c r="X42" s="42">
        <v>124</v>
      </c>
      <c r="Y42" s="42">
        <v>105</v>
      </c>
      <c r="Z42" s="29">
        <v>112</v>
      </c>
      <c r="AA42" s="29">
        <v>108</v>
      </c>
      <c r="AB42" s="29">
        <v>115</v>
      </c>
      <c r="AC42" s="29">
        <v>94</v>
      </c>
      <c r="AD42" s="29">
        <v>76</v>
      </c>
      <c r="AE42" s="29">
        <v>64</v>
      </c>
      <c r="AF42" s="29">
        <v>151</v>
      </c>
      <c r="AG42" s="29">
        <v>145</v>
      </c>
      <c r="AH42" s="29">
        <v>114</v>
      </c>
      <c r="AI42" s="29">
        <v>137</v>
      </c>
      <c r="AJ42" s="29">
        <v>104</v>
      </c>
      <c r="AK42" s="29">
        <v>97</v>
      </c>
      <c r="AL42" s="29">
        <v>128</v>
      </c>
      <c r="AM42" s="29">
        <v>82</v>
      </c>
      <c r="AN42" s="29">
        <v>118</v>
      </c>
      <c r="AO42" s="29">
        <v>99</v>
      </c>
      <c r="AP42" s="29">
        <v>111</v>
      </c>
      <c r="AQ42" s="29">
        <v>102</v>
      </c>
      <c r="AR42" s="29">
        <v>120</v>
      </c>
      <c r="AS42" s="29">
        <v>108</v>
      </c>
      <c r="AT42" s="29">
        <v>107</v>
      </c>
    </row>
    <row r="43" spans="1:46" ht="12" customHeight="1" x14ac:dyDescent="0.3">
      <c r="A43" s="10"/>
      <c r="B43" s="51" t="s">
        <v>9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42">
        <v>0</v>
      </c>
      <c r="S43" s="42">
        <v>0</v>
      </c>
      <c r="T43" s="42">
        <v>0</v>
      </c>
      <c r="U43" s="42">
        <v>0</v>
      </c>
      <c r="V43" s="42">
        <v>0</v>
      </c>
      <c r="W43" s="42">
        <v>0</v>
      </c>
      <c r="X43" s="42">
        <v>0</v>
      </c>
      <c r="Y43" s="42">
        <v>0</v>
      </c>
      <c r="Z43" s="29">
        <v>0</v>
      </c>
      <c r="AA43" s="29">
        <v>0</v>
      </c>
      <c r="AB43" s="29">
        <v>0</v>
      </c>
      <c r="AC43" s="29">
        <v>12</v>
      </c>
      <c r="AD43" s="29">
        <v>7</v>
      </c>
      <c r="AE43" s="29">
        <v>2</v>
      </c>
      <c r="AF43" s="29">
        <v>6</v>
      </c>
      <c r="AG43" s="29">
        <v>9</v>
      </c>
      <c r="AH43" s="29">
        <v>7</v>
      </c>
      <c r="AI43" s="29">
        <v>25</v>
      </c>
      <c r="AJ43" s="29">
        <v>7</v>
      </c>
      <c r="AK43" s="29">
        <v>10</v>
      </c>
      <c r="AL43" s="29">
        <v>7</v>
      </c>
      <c r="AM43" s="29">
        <v>3</v>
      </c>
      <c r="AN43" s="29">
        <v>7</v>
      </c>
      <c r="AO43" s="29">
        <v>9</v>
      </c>
      <c r="AP43" s="29">
        <v>11</v>
      </c>
      <c r="AQ43" s="29">
        <v>17</v>
      </c>
      <c r="AR43" s="29">
        <v>8</v>
      </c>
      <c r="AS43" s="29">
        <v>14</v>
      </c>
      <c r="AT43" s="29">
        <v>6</v>
      </c>
    </row>
    <row r="44" spans="1:46" ht="12" customHeight="1" x14ac:dyDescent="0.3">
      <c r="A44" s="10"/>
      <c r="B44" s="51" t="s">
        <v>7</v>
      </c>
      <c r="D44" s="42">
        <v>1</v>
      </c>
      <c r="E44" s="42">
        <v>3</v>
      </c>
      <c r="F44" s="42">
        <v>3</v>
      </c>
      <c r="G44" s="42">
        <v>4</v>
      </c>
      <c r="H44" s="42">
        <v>8</v>
      </c>
      <c r="I44" s="42">
        <v>3</v>
      </c>
      <c r="J44" s="42">
        <v>9</v>
      </c>
      <c r="K44" s="42">
        <v>9</v>
      </c>
      <c r="L44" s="42">
        <v>8</v>
      </c>
      <c r="M44" s="42">
        <v>17</v>
      </c>
      <c r="N44" s="42">
        <v>11</v>
      </c>
      <c r="O44" s="42">
        <v>13</v>
      </c>
      <c r="P44" s="42">
        <v>15</v>
      </c>
      <c r="Q44" s="42">
        <v>8</v>
      </c>
      <c r="R44" s="42">
        <v>19</v>
      </c>
      <c r="S44" s="42">
        <v>14</v>
      </c>
      <c r="T44" s="42">
        <v>8</v>
      </c>
      <c r="U44" s="42">
        <v>10</v>
      </c>
      <c r="V44" s="42">
        <v>12</v>
      </c>
      <c r="W44" s="42">
        <v>14</v>
      </c>
      <c r="X44" s="42">
        <v>17</v>
      </c>
      <c r="Y44" s="42">
        <v>24</v>
      </c>
      <c r="Z44" s="29">
        <v>19</v>
      </c>
      <c r="AA44" s="29">
        <v>19</v>
      </c>
      <c r="AB44" s="29">
        <v>12</v>
      </c>
      <c r="AC44" s="29">
        <v>16</v>
      </c>
      <c r="AD44" s="29">
        <v>25</v>
      </c>
      <c r="AE44" s="29">
        <v>12</v>
      </c>
      <c r="AF44" s="29">
        <v>45</v>
      </c>
      <c r="AG44" s="29">
        <v>32</v>
      </c>
      <c r="AH44" s="29">
        <v>31</v>
      </c>
      <c r="AI44" s="29">
        <v>33</v>
      </c>
      <c r="AJ44" s="29">
        <v>53</v>
      </c>
      <c r="AK44" s="29">
        <v>44</v>
      </c>
      <c r="AL44" s="29">
        <v>40</v>
      </c>
      <c r="AM44" s="29">
        <v>55</v>
      </c>
      <c r="AN44" s="29">
        <v>34</v>
      </c>
      <c r="AO44" s="29">
        <v>58</v>
      </c>
      <c r="AP44" s="29">
        <v>39</v>
      </c>
      <c r="AQ44" s="29">
        <v>39</v>
      </c>
      <c r="AR44" s="29">
        <v>43</v>
      </c>
      <c r="AS44" s="29">
        <v>33</v>
      </c>
      <c r="AT44" s="29">
        <v>32</v>
      </c>
    </row>
    <row r="45" spans="1:46" s="2" customFormat="1" ht="12" customHeight="1" x14ac:dyDescent="0.3">
      <c r="A45" s="14"/>
      <c r="B45" s="51" t="s">
        <v>1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f>1+1</f>
        <v>2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30">
        <v>0</v>
      </c>
      <c r="AA45" s="31">
        <v>0</v>
      </c>
      <c r="AB45" s="31">
        <v>0</v>
      </c>
      <c r="AC45" s="31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0</v>
      </c>
      <c r="AI45" s="57">
        <v>0</v>
      </c>
      <c r="AJ45" s="57">
        <v>0</v>
      </c>
      <c r="AK45" s="57">
        <v>0</v>
      </c>
      <c r="AL45" s="57">
        <v>0</v>
      </c>
      <c r="AM45" s="57">
        <v>0</v>
      </c>
      <c r="AN45" s="57">
        <v>0</v>
      </c>
      <c r="AO45" s="57">
        <v>0</v>
      </c>
      <c r="AP45" s="57">
        <v>0</v>
      </c>
      <c r="AQ45" s="57">
        <v>0</v>
      </c>
      <c r="AR45" s="57">
        <v>0</v>
      </c>
      <c r="AS45" s="57">
        <v>0</v>
      </c>
      <c r="AT45" s="57">
        <v>0</v>
      </c>
    </row>
    <row r="46" spans="1:46" s="4" customFormat="1" ht="12" customHeight="1" x14ac:dyDescent="0.3">
      <c r="A46" s="15"/>
      <c r="B46" s="49" t="s">
        <v>17</v>
      </c>
      <c r="D46" s="52">
        <f t="shared" ref="D46:X46" si="6">SUM(D36:D45)</f>
        <v>827</v>
      </c>
      <c r="E46" s="52">
        <f t="shared" si="6"/>
        <v>950</v>
      </c>
      <c r="F46" s="52">
        <f t="shared" si="6"/>
        <v>963</v>
      </c>
      <c r="G46" s="52">
        <f t="shared" si="6"/>
        <v>991</v>
      </c>
      <c r="H46" s="52">
        <f t="shared" si="6"/>
        <v>997</v>
      </c>
      <c r="I46" s="52">
        <f t="shared" si="6"/>
        <v>974</v>
      </c>
      <c r="J46" s="52">
        <f t="shared" si="6"/>
        <v>1087</v>
      </c>
      <c r="K46" s="52">
        <f t="shared" si="6"/>
        <v>1109</v>
      </c>
      <c r="L46" s="52">
        <f t="shared" si="6"/>
        <v>1224</v>
      </c>
      <c r="M46" s="52">
        <f t="shared" si="6"/>
        <v>1187</v>
      </c>
      <c r="N46" s="52">
        <f t="shared" si="6"/>
        <v>1282</v>
      </c>
      <c r="O46" s="52">
        <f t="shared" si="6"/>
        <v>1271</v>
      </c>
      <c r="P46" s="52">
        <f t="shared" si="6"/>
        <v>1029</v>
      </c>
      <c r="Q46" s="52">
        <f t="shared" si="6"/>
        <v>1100</v>
      </c>
      <c r="R46" s="52">
        <f t="shared" si="6"/>
        <v>1066</v>
      </c>
      <c r="S46" s="52">
        <f t="shared" si="6"/>
        <v>1065</v>
      </c>
      <c r="T46" s="52">
        <f t="shared" si="6"/>
        <v>956</v>
      </c>
      <c r="U46" s="52">
        <f t="shared" si="6"/>
        <v>937</v>
      </c>
      <c r="V46" s="52">
        <f t="shared" si="6"/>
        <v>771</v>
      </c>
      <c r="W46" s="52">
        <f t="shared" si="6"/>
        <v>902</v>
      </c>
      <c r="X46" s="52">
        <f t="shared" si="6"/>
        <v>810</v>
      </c>
      <c r="Y46" s="52">
        <f t="shared" ref="Y46:AT46" si="7">SUM(Y36:Y45)</f>
        <v>791</v>
      </c>
      <c r="Z46" s="53">
        <f t="shared" si="7"/>
        <v>779</v>
      </c>
      <c r="AA46" s="53">
        <f t="shared" si="7"/>
        <v>768</v>
      </c>
      <c r="AB46" s="53">
        <f t="shared" si="7"/>
        <v>750</v>
      </c>
      <c r="AC46" s="53">
        <f t="shared" si="7"/>
        <v>553</v>
      </c>
      <c r="AD46" s="53">
        <f t="shared" si="7"/>
        <v>406</v>
      </c>
      <c r="AE46" s="53">
        <f>SUM(AE36:AE45)</f>
        <v>444</v>
      </c>
      <c r="AF46" s="53">
        <f>SUM(AF36:AF45)</f>
        <v>736</v>
      </c>
      <c r="AG46" s="53">
        <f>SUM(AG36:AG45)</f>
        <v>812</v>
      </c>
      <c r="AH46" s="53">
        <f>SUM(AH36:AH45)</f>
        <v>628</v>
      </c>
      <c r="AI46" s="53">
        <f t="shared" ref="AI46:AS46" si="8">SUM(AI36:AI45)</f>
        <v>659</v>
      </c>
      <c r="AJ46" s="53">
        <f t="shared" si="8"/>
        <v>599</v>
      </c>
      <c r="AK46" s="53">
        <f t="shared" si="8"/>
        <v>657</v>
      </c>
      <c r="AL46" s="53">
        <f t="shared" si="8"/>
        <v>641</v>
      </c>
      <c r="AM46" s="53">
        <f t="shared" si="8"/>
        <v>604</v>
      </c>
      <c r="AN46" s="53">
        <f t="shared" si="8"/>
        <v>656</v>
      </c>
      <c r="AO46" s="53">
        <f t="shared" si="8"/>
        <v>607</v>
      </c>
      <c r="AP46" s="53">
        <f t="shared" si="8"/>
        <v>476</v>
      </c>
      <c r="AQ46" s="53">
        <f t="shared" si="8"/>
        <v>497</v>
      </c>
      <c r="AR46" s="53">
        <f t="shared" si="8"/>
        <v>470</v>
      </c>
      <c r="AS46" s="53">
        <f t="shared" si="8"/>
        <v>417</v>
      </c>
      <c r="AT46" s="53">
        <f t="shared" si="7"/>
        <v>392</v>
      </c>
    </row>
    <row r="47" spans="1:46" ht="5.25" customHeight="1" x14ac:dyDescent="0.3">
      <c r="A47" s="10"/>
      <c r="B47" s="27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</row>
    <row r="48" spans="1:46" s="4" customFormat="1" ht="12" customHeight="1" x14ac:dyDescent="0.3">
      <c r="A48" s="15"/>
      <c r="B48" s="54" t="s">
        <v>18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</row>
    <row r="49" spans="1:62" s="2" customFormat="1" ht="12" customHeight="1" x14ac:dyDescent="0.3">
      <c r="A49" s="13"/>
      <c r="B49" s="51" t="s">
        <v>12</v>
      </c>
      <c r="D49" s="41">
        <v>1029</v>
      </c>
      <c r="E49" s="41">
        <v>939</v>
      </c>
      <c r="F49" s="41">
        <v>852</v>
      </c>
      <c r="G49" s="41">
        <v>897</v>
      </c>
      <c r="H49" s="41">
        <v>760</v>
      </c>
      <c r="I49" s="41">
        <v>700</v>
      </c>
      <c r="J49" s="41">
        <v>670</v>
      </c>
      <c r="K49" s="41">
        <v>631</v>
      </c>
      <c r="L49" s="41">
        <v>629</v>
      </c>
      <c r="M49" s="41">
        <v>631</v>
      </c>
      <c r="N49" s="41">
        <v>590</v>
      </c>
      <c r="O49" s="41">
        <v>544</v>
      </c>
      <c r="P49" s="41">
        <v>441</v>
      </c>
      <c r="Q49" s="41">
        <v>335</v>
      </c>
      <c r="R49" s="41">
        <v>317</v>
      </c>
      <c r="S49" s="41">
        <v>320</v>
      </c>
      <c r="T49" s="41">
        <v>370</v>
      </c>
      <c r="U49" s="41">
        <v>408</v>
      </c>
      <c r="V49" s="41">
        <v>432</v>
      </c>
      <c r="W49" s="41">
        <v>331</v>
      </c>
      <c r="X49" s="41">
        <v>359</v>
      </c>
      <c r="Y49" s="41">
        <v>352</v>
      </c>
      <c r="Z49" s="32">
        <v>355</v>
      </c>
      <c r="AA49" s="32">
        <v>309</v>
      </c>
      <c r="AB49" s="32">
        <v>325</v>
      </c>
      <c r="AC49" s="32">
        <v>259</v>
      </c>
      <c r="AD49" s="32">
        <v>299</v>
      </c>
      <c r="AE49" s="32">
        <v>306</v>
      </c>
      <c r="AF49" s="32">
        <v>311</v>
      </c>
      <c r="AG49" s="32">
        <v>320</v>
      </c>
      <c r="AH49" s="32">
        <v>376</v>
      </c>
      <c r="AI49" s="32">
        <v>321</v>
      </c>
      <c r="AJ49" s="32">
        <v>225</v>
      </c>
      <c r="AK49" s="32">
        <v>214</v>
      </c>
      <c r="AL49" s="32">
        <v>207</v>
      </c>
      <c r="AM49" s="32">
        <v>177</v>
      </c>
      <c r="AN49" s="32">
        <v>214</v>
      </c>
      <c r="AO49" s="32">
        <v>164</v>
      </c>
      <c r="AP49" s="32">
        <v>209</v>
      </c>
      <c r="AQ49" s="32">
        <v>199</v>
      </c>
      <c r="AR49" s="32">
        <v>188</v>
      </c>
      <c r="AS49" s="32">
        <v>209</v>
      </c>
      <c r="AT49" s="32">
        <v>195</v>
      </c>
    </row>
    <row r="50" spans="1:62" ht="12" customHeight="1" x14ac:dyDescent="0.3">
      <c r="A50" s="10"/>
      <c r="B50" s="51" t="s">
        <v>3</v>
      </c>
      <c r="D50" s="41">
        <v>1402</v>
      </c>
      <c r="E50" s="41">
        <v>1427</v>
      </c>
      <c r="F50" s="41">
        <v>1449</v>
      </c>
      <c r="G50" s="41">
        <v>1347</v>
      </c>
      <c r="H50" s="41">
        <v>1232</v>
      </c>
      <c r="I50" s="41">
        <v>1195</v>
      </c>
      <c r="J50" s="41">
        <v>1074</v>
      </c>
      <c r="K50" s="41">
        <v>1049</v>
      </c>
      <c r="L50" s="41">
        <v>1095</v>
      </c>
      <c r="M50" s="41">
        <v>1074</v>
      </c>
      <c r="N50" s="41">
        <v>1076</v>
      </c>
      <c r="O50" s="41">
        <v>1007</v>
      </c>
      <c r="P50" s="41">
        <v>897</v>
      </c>
      <c r="Q50" s="41">
        <v>746</v>
      </c>
      <c r="R50" s="41">
        <v>637</v>
      </c>
      <c r="S50" s="41">
        <v>738</v>
      </c>
      <c r="T50" s="41">
        <v>751</v>
      </c>
      <c r="U50" s="41">
        <v>782</v>
      </c>
      <c r="V50" s="41">
        <v>843</v>
      </c>
      <c r="W50" s="41">
        <v>875</v>
      </c>
      <c r="X50" s="41">
        <v>794</v>
      </c>
      <c r="Y50" s="41">
        <v>806</v>
      </c>
      <c r="Z50" s="32">
        <v>820</v>
      </c>
      <c r="AA50" s="32">
        <v>740</v>
      </c>
      <c r="AB50" s="32">
        <v>713</v>
      </c>
      <c r="AC50" s="32">
        <v>682</v>
      </c>
      <c r="AD50" s="32">
        <v>706</v>
      </c>
      <c r="AE50" s="32">
        <v>748</v>
      </c>
      <c r="AF50" s="32">
        <v>694</v>
      </c>
      <c r="AG50" s="32">
        <v>735</v>
      </c>
      <c r="AH50" s="32">
        <v>725</v>
      </c>
      <c r="AI50" s="32">
        <v>745</v>
      </c>
      <c r="AJ50" s="32">
        <v>724</v>
      </c>
      <c r="AK50" s="32">
        <v>678</v>
      </c>
      <c r="AL50" s="32">
        <v>603</v>
      </c>
      <c r="AM50" s="32">
        <v>607</v>
      </c>
      <c r="AN50" s="32">
        <v>485</v>
      </c>
      <c r="AO50" s="32">
        <v>575</v>
      </c>
      <c r="AP50" s="32">
        <v>568</v>
      </c>
      <c r="AQ50" s="32">
        <v>536</v>
      </c>
      <c r="AR50" s="32">
        <v>493</v>
      </c>
      <c r="AS50" s="32">
        <v>380</v>
      </c>
      <c r="AT50" s="32">
        <v>400</v>
      </c>
    </row>
    <row r="51" spans="1:62" ht="12" customHeight="1" x14ac:dyDescent="0.3">
      <c r="A51" s="10"/>
      <c r="B51" s="51" t="s">
        <v>4</v>
      </c>
      <c r="D51" s="42">
        <v>1593</v>
      </c>
      <c r="E51" s="42">
        <v>1699</v>
      </c>
      <c r="F51" s="42">
        <v>1741</v>
      </c>
      <c r="G51" s="42">
        <v>1873</v>
      </c>
      <c r="H51" s="42">
        <v>1768</v>
      </c>
      <c r="I51" s="42">
        <v>1688</v>
      </c>
      <c r="J51" s="42">
        <v>1667</v>
      </c>
      <c r="K51" s="42">
        <v>1640</v>
      </c>
      <c r="L51" s="42">
        <v>1708</v>
      </c>
      <c r="M51" s="42">
        <v>1825</v>
      </c>
      <c r="N51" s="42">
        <v>1990</v>
      </c>
      <c r="O51" s="42">
        <v>1903</v>
      </c>
      <c r="P51" s="42">
        <v>1699</v>
      </c>
      <c r="Q51" s="42">
        <v>1693</v>
      </c>
      <c r="R51" s="42">
        <v>1567</v>
      </c>
      <c r="S51" s="42">
        <v>1629</v>
      </c>
      <c r="T51" s="42">
        <v>1642</v>
      </c>
      <c r="U51" s="42">
        <v>1482</v>
      </c>
      <c r="V51" s="42">
        <v>1624</v>
      </c>
      <c r="W51" s="42">
        <v>1673</v>
      </c>
      <c r="X51" s="42">
        <v>1681</v>
      </c>
      <c r="Y51" s="42">
        <v>1635</v>
      </c>
      <c r="Z51" s="33">
        <v>1628</v>
      </c>
      <c r="AA51" s="32">
        <v>1536</v>
      </c>
      <c r="AB51" s="32">
        <v>1562</v>
      </c>
      <c r="AC51" s="32">
        <v>1563</v>
      </c>
      <c r="AD51" s="32">
        <v>1494</v>
      </c>
      <c r="AE51" s="32">
        <v>1490</v>
      </c>
      <c r="AF51" s="32">
        <v>1482</v>
      </c>
      <c r="AG51" s="32">
        <v>1427</v>
      </c>
      <c r="AH51" s="32">
        <v>1463</v>
      </c>
      <c r="AI51" s="32">
        <v>1420</v>
      </c>
      <c r="AJ51" s="32">
        <v>1519</v>
      </c>
      <c r="AK51" s="32">
        <v>1507</v>
      </c>
      <c r="AL51" s="32">
        <v>1311</v>
      </c>
      <c r="AM51" s="32">
        <v>1299</v>
      </c>
      <c r="AN51" s="32">
        <v>1247</v>
      </c>
      <c r="AO51" s="32">
        <v>1211</v>
      </c>
      <c r="AP51" s="32">
        <v>1193</v>
      </c>
      <c r="AQ51" s="32">
        <v>1145</v>
      </c>
      <c r="AR51" s="32">
        <v>1115</v>
      </c>
      <c r="AS51" s="32">
        <v>1031</v>
      </c>
      <c r="AT51" s="32">
        <v>846</v>
      </c>
      <c r="BH51" s="2"/>
      <c r="BI51" s="2"/>
      <c r="BJ51" s="2"/>
    </row>
    <row r="52" spans="1:62" s="3" customFormat="1" ht="12" customHeight="1" x14ac:dyDescent="0.3">
      <c r="A52" s="14"/>
      <c r="B52" s="51" t="s">
        <v>5</v>
      </c>
      <c r="D52" s="42">
        <v>1992</v>
      </c>
      <c r="E52" s="42">
        <v>2156</v>
      </c>
      <c r="F52" s="42">
        <v>2240</v>
      </c>
      <c r="G52" s="42">
        <v>2031</v>
      </c>
      <c r="H52" s="42">
        <v>2138</v>
      </c>
      <c r="I52" s="42">
        <v>2331</v>
      </c>
      <c r="J52" s="42">
        <v>2605</v>
      </c>
      <c r="K52" s="42">
        <v>2879</v>
      </c>
      <c r="L52" s="42">
        <v>2946</v>
      </c>
      <c r="M52" s="42">
        <v>3181</v>
      </c>
      <c r="N52" s="42">
        <v>3295</v>
      </c>
      <c r="O52" s="42">
        <v>3407</v>
      </c>
      <c r="P52" s="42">
        <v>3406</v>
      </c>
      <c r="Q52" s="42">
        <v>3406</v>
      </c>
      <c r="R52" s="42">
        <v>3275</v>
      </c>
      <c r="S52" s="42">
        <v>3348</v>
      </c>
      <c r="T52" s="42">
        <v>3418</v>
      </c>
      <c r="U52" s="42">
        <v>3385</v>
      </c>
      <c r="V52" s="42">
        <v>3598</v>
      </c>
      <c r="W52" s="42">
        <v>3481</v>
      </c>
      <c r="X52" s="42">
        <v>3594</v>
      </c>
      <c r="Y52" s="42">
        <v>3660</v>
      </c>
      <c r="Z52" s="33">
        <v>3698</v>
      </c>
      <c r="AA52" s="33">
        <v>3678</v>
      </c>
      <c r="AB52" s="33">
        <v>3720</v>
      </c>
      <c r="AC52" s="33">
        <v>3954</v>
      </c>
      <c r="AD52" s="33">
        <v>3973</v>
      </c>
      <c r="AE52" s="33">
        <v>3874</v>
      </c>
      <c r="AF52" s="33">
        <v>3550</v>
      </c>
      <c r="AG52" s="33">
        <v>3675</v>
      </c>
      <c r="AH52" s="33">
        <v>3906</v>
      </c>
      <c r="AI52" s="33">
        <v>3930</v>
      </c>
      <c r="AJ52" s="33">
        <v>4062</v>
      </c>
      <c r="AK52" s="33">
        <v>4128</v>
      </c>
      <c r="AL52" s="33">
        <v>3962</v>
      </c>
      <c r="AM52" s="33">
        <v>3513</v>
      </c>
      <c r="AN52" s="33">
        <v>3225</v>
      </c>
      <c r="AO52" s="33">
        <v>3103</v>
      </c>
      <c r="AP52" s="33">
        <v>3000</v>
      </c>
      <c r="AQ52" s="33">
        <v>2795</v>
      </c>
      <c r="AR52" s="33">
        <v>2489</v>
      </c>
      <c r="AS52" s="33">
        <v>2202</v>
      </c>
      <c r="AT52" s="33">
        <v>2098</v>
      </c>
    </row>
    <row r="53" spans="1:62" s="3" customFormat="1" ht="12" customHeight="1" x14ac:dyDescent="0.3">
      <c r="A53" s="14"/>
      <c r="B53" s="51" t="s">
        <v>25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>
        <v>63</v>
      </c>
      <c r="AN53" s="33">
        <v>50</v>
      </c>
      <c r="AO53" s="33">
        <v>85</v>
      </c>
      <c r="AP53" s="33">
        <v>105</v>
      </c>
      <c r="AQ53" s="33">
        <v>57</v>
      </c>
      <c r="AR53" s="33">
        <v>66</v>
      </c>
      <c r="AS53" s="33">
        <v>68</v>
      </c>
      <c r="AT53" s="33">
        <v>144</v>
      </c>
    </row>
    <row r="54" spans="1:62" s="3" customFormat="1" ht="12" customHeight="1" x14ac:dyDescent="0.3">
      <c r="A54" s="14"/>
      <c r="B54" s="51" t="s">
        <v>26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>
        <v>44</v>
      </c>
      <c r="AN54" s="33">
        <v>54</v>
      </c>
      <c r="AO54" s="33">
        <v>57</v>
      </c>
      <c r="AP54" s="33">
        <v>57</v>
      </c>
      <c r="AQ54" s="33">
        <v>66</v>
      </c>
      <c r="AR54" s="33">
        <v>41</v>
      </c>
      <c r="AS54" s="33">
        <v>66</v>
      </c>
      <c r="AT54" s="33">
        <v>66</v>
      </c>
    </row>
    <row r="55" spans="1:62" s="2" customFormat="1" ht="13" x14ac:dyDescent="0.3">
      <c r="A55" s="13"/>
      <c r="B55" s="51" t="s">
        <v>6</v>
      </c>
      <c r="D55" s="42">
        <v>1157</v>
      </c>
      <c r="E55" s="42">
        <v>1210</v>
      </c>
      <c r="F55" s="42">
        <v>1109</v>
      </c>
      <c r="G55" s="42">
        <v>1015</v>
      </c>
      <c r="H55" s="42">
        <v>988</v>
      </c>
      <c r="I55" s="42">
        <v>1033</v>
      </c>
      <c r="J55" s="42">
        <v>1054</v>
      </c>
      <c r="K55" s="42">
        <v>1172</v>
      </c>
      <c r="L55" s="42">
        <v>1230</v>
      </c>
      <c r="M55" s="42">
        <v>1380</v>
      </c>
      <c r="N55" s="42">
        <v>1402</v>
      </c>
      <c r="O55" s="42">
        <v>1485</v>
      </c>
      <c r="P55" s="42">
        <v>1526</v>
      </c>
      <c r="Q55" s="42">
        <v>1480</v>
      </c>
      <c r="R55" s="42">
        <v>1567</v>
      </c>
      <c r="S55" s="42">
        <v>1656</v>
      </c>
      <c r="T55" s="42">
        <v>1631</v>
      </c>
      <c r="U55" s="42">
        <v>1485</v>
      </c>
      <c r="V55" s="42">
        <v>1484</v>
      </c>
      <c r="W55" s="42">
        <v>1312</v>
      </c>
      <c r="X55" s="42">
        <v>1393</v>
      </c>
      <c r="Y55" s="42">
        <v>1446</v>
      </c>
      <c r="Z55" s="33">
        <v>1550</v>
      </c>
      <c r="AA55" s="33">
        <v>1624</v>
      </c>
      <c r="AB55" s="33">
        <v>1589</v>
      </c>
      <c r="AC55" s="33">
        <v>1550</v>
      </c>
      <c r="AD55" s="33">
        <v>1573</v>
      </c>
      <c r="AE55" s="33">
        <v>1613</v>
      </c>
      <c r="AF55" s="33">
        <v>1442</v>
      </c>
      <c r="AG55" s="33">
        <v>1519</v>
      </c>
      <c r="AH55" s="33">
        <v>1604</v>
      </c>
      <c r="AI55" s="33">
        <v>1540</v>
      </c>
      <c r="AJ55" s="33">
        <v>1329</v>
      </c>
      <c r="AK55" s="33">
        <v>1402</v>
      </c>
      <c r="AL55" s="33">
        <v>1372</v>
      </c>
      <c r="AM55" s="33">
        <v>1275</v>
      </c>
      <c r="AN55" s="33">
        <v>1169</v>
      </c>
      <c r="AO55" s="33">
        <v>1114</v>
      </c>
      <c r="AP55" s="33">
        <v>1139</v>
      </c>
      <c r="AQ55" s="33">
        <v>1087</v>
      </c>
      <c r="AR55" s="33">
        <v>1042</v>
      </c>
      <c r="AS55" s="33">
        <v>1049</v>
      </c>
      <c r="AT55" s="33">
        <v>1022</v>
      </c>
    </row>
    <row r="56" spans="1:62" s="2" customFormat="1" ht="13" x14ac:dyDescent="0.3">
      <c r="A56" s="13"/>
      <c r="B56" s="51" t="s">
        <v>9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33">
        <v>0</v>
      </c>
      <c r="AA56" s="33">
        <v>0</v>
      </c>
      <c r="AB56" s="33">
        <v>0</v>
      </c>
      <c r="AC56" s="33">
        <v>23</v>
      </c>
      <c r="AD56" s="33">
        <v>39</v>
      </c>
      <c r="AE56" s="33">
        <v>48</v>
      </c>
      <c r="AF56" s="33">
        <v>50</v>
      </c>
      <c r="AG56" s="33">
        <v>33</v>
      </c>
      <c r="AH56" s="33">
        <v>30</v>
      </c>
      <c r="AI56" s="33">
        <v>40</v>
      </c>
      <c r="AJ56" s="33">
        <v>32</v>
      </c>
      <c r="AK56" s="33">
        <v>33</v>
      </c>
      <c r="AL56" s="33">
        <v>31</v>
      </c>
      <c r="AM56" s="33">
        <v>29</v>
      </c>
      <c r="AN56" s="33">
        <v>21</v>
      </c>
      <c r="AO56" s="33">
        <v>25</v>
      </c>
      <c r="AP56" s="33">
        <v>33</v>
      </c>
      <c r="AQ56" s="33">
        <v>35</v>
      </c>
      <c r="AR56" s="33">
        <v>41</v>
      </c>
      <c r="AS56" s="33">
        <v>29</v>
      </c>
      <c r="AT56" s="33">
        <v>31</v>
      </c>
    </row>
    <row r="57" spans="1:62" s="2" customFormat="1" ht="13" x14ac:dyDescent="0.3">
      <c r="A57" s="13"/>
      <c r="B57" s="51" t="s">
        <v>7</v>
      </c>
      <c r="D57" s="42">
        <v>112</v>
      </c>
      <c r="E57" s="42">
        <v>96</v>
      </c>
      <c r="F57" s="42">
        <v>107</v>
      </c>
      <c r="G57" s="42">
        <v>114</v>
      </c>
      <c r="H57" s="42">
        <v>138</v>
      </c>
      <c r="I57" s="42">
        <v>148</v>
      </c>
      <c r="J57" s="42">
        <v>162</v>
      </c>
      <c r="K57" s="42">
        <v>173</v>
      </c>
      <c r="L57" s="42">
        <v>191</v>
      </c>
      <c r="M57" s="42">
        <v>193</v>
      </c>
      <c r="N57" s="42">
        <v>180</v>
      </c>
      <c r="O57" s="42">
        <v>187</v>
      </c>
      <c r="P57" s="42">
        <v>187</v>
      </c>
      <c r="Q57" s="42">
        <v>212</v>
      </c>
      <c r="R57" s="42">
        <v>209</v>
      </c>
      <c r="S57" s="42">
        <v>233</v>
      </c>
      <c r="T57" s="42">
        <v>237</v>
      </c>
      <c r="U57" s="42">
        <v>243</v>
      </c>
      <c r="V57" s="42">
        <v>257</v>
      </c>
      <c r="W57" s="42">
        <v>276</v>
      </c>
      <c r="X57" s="42">
        <v>292</v>
      </c>
      <c r="Y57" s="42">
        <v>321</v>
      </c>
      <c r="Z57" s="33">
        <v>353</v>
      </c>
      <c r="AA57" s="33">
        <v>376</v>
      </c>
      <c r="AB57" s="33">
        <v>388</v>
      </c>
      <c r="AC57" s="33">
        <v>395</v>
      </c>
      <c r="AD57" s="33">
        <v>421</v>
      </c>
      <c r="AE57" s="33">
        <v>457</v>
      </c>
      <c r="AF57" s="33">
        <v>402</v>
      </c>
      <c r="AG57" s="33">
        <v>444</v>
      </c>
      <c r="AH57" s="33">
        <v>470</v>
      </c>
      <c r="AI57" s="33">
        <v>488</v>
      </c>
      <c r="AJ57" s="33">
        <v>452</v>
      </c>
      <c r="AK57" s="33">
        <v>470</v>
      </c>
      <c r="AL57" s="33">
        <v>457</v>
      </c>
      <c r="AM57" s="33">
        <v>449</v>
      </c>
      <c r="AN57" s="33">
        <v>477</v>
      </c>
      <c r="AO57" s="33">
        <v>495</v>
      </c>
      <c r="AP57" s="33">
        <v>549</v>
      </c>
      <c r="AQ57" s="33">
        <v>566</v>
      </c>
      <c r="AR57" s="33">
        <v>548</v>
      </c>
      <c r="AS57" s="33">
        <v>482</v>
      </c>
      <c r="AT57" s="33">
        <v>436</v>
      </c>
    </row>
    <row r="58" spans="1:62" s="2" customFormat="1" ht="13" x14ac:dyDescent="0.3">
      <c r="A58" s="13"/>
      <c r="B58" s="51" t="s">
        <v>1</v>
      </c>
      <c r="D58" s="43">
        <v>0</v>
      </c>
      <c r="E58" s="43">
        <v>33</v>
      </c>
      <c r="F58" s="43">
        <f>27+31</f>
        <v>58</v>
      </c>
      <c r="G58" s="43">
        <f>32+26+31</f>
        <v>89</v>
      </c>
      <c r="H58" s="43">
        <f>30+29+25</f>
        <v>84</v>
      </c>
      <c r="I58" s="43">
        <f>32+28+30</f>
        <v>90</v>
      </c>
      <c r="J58" s="43">
        <f>38+33+29</f>
        <v>100</v>
      </c>
      <c r="K58" s="43">
        <f>40+40+32</f>
        <v>112</v>
      </c>
      <c r="L58" s="43">
        <f>37+40+42</f>
        <v>119</v>
      </c>
      <c r="M58" s="43">
        <f>38+37+40</f>
        <v>115</v>
      </c>
      <c r="N58" s="43">
        <f>40+40+37</f>
        <v>117</v>
      </c>
      <c r="O58" s="43">
        <f>2+37+41+39</f>
        <v>119</v>
      </c>
      <c r="P58" s="43">
        <f>1+38+38+40</f>
        <v>117</v>
      </c>
      <c r="Q58" s="43">
        <f>39+37+40</f>
        <v>116</v>
      </c>
      <c r="R58" s="43">
        <f>39+40+36</f>
        <v>115</v>
      </c>
      <c r="S58" s="43">
        <f>39+39+40</f>
        <v>118</v>
      </c>
      <c r="T58" s="43">
        <f>41+38+37</f>
        <v>116</v>
      </c>
      <c r="U58" s="43">
        <f>3+44+46+32</f>
        <v>125</v>
      </c>
      <c r="V58" s="43">
        <f>41+47+43</f>
        <v>131</v>
      </c>
      <c r="W58" s="43">
        <f>42+44+44</f>
        <v>130</v>
      </c>
      <c r="X58" s="43">
        <f>1+40+43+44</f>
        <v>128</v>
      </c>
      <c r="Y58" s="43">
        <f>1+37+41+41</f>
        <v>120</v>
      </c>
      <c r="Z58" s="35">
        <f>44+37+40</f>
        <v>121</v>
      </c>
      <c r="AA58" s="35">
        <f>36+44+36</f>
        <v>116</v>
      </c>
      <c r="AB58" s="35">
        <f>1+45+34+44</f>
        <v>124</v>
      </c>
      <c r="AC58" s="35">
        <f>2+39+44+35</f>
        <v>120</v>
      </c>
      <c r="AD58" s="35">
        <f>44+39+45</f>
        <v>128</v>
      </c>
      <c r="AE58" s="35">
        <f>2+42+44+38</f>
        <v>126</v>
      </c>
      <c r="AF58" s="35">
        <f>1+44+43+42</f>
        <v>130</v>
      </c>
      <c r="AG58" s="35">
        <f>50+42+42</f>
        <v>134</v>
      </c>
      <c r="AH58" s="35">
        <f>2+41+48+42</f>
        <v>133</v>
      </c>
      <c r="AI58" s="35">
        <f>40+39+47</f>
        <v>126</v>
      </c>
      <c r="AJ58" s="35">
        <f>47+41+39</f>
        <v>127</v>
      </c>
      <c r="AK58" s="35">
        <f>45+46+41</f>
        <v>132</v>
      </c>
      <c r="AL58" s="35">
        <f>2+40+42+46</f>
        <v>130</v>
      </c>
      <c r="AM58" s="35">
        <f>42+39+42</f>
        <v>123</v>
      </c>
      <c r="AN58" s="35">
        <v>123</v>
      </c>
      <c r="AO58" s="35">
        <v>133</v>
      </c>
      <c r="AP58" s="35">
        <v>136</v>
      </c>
      <c r="AQ58" s="35">
        <v>130</v>
      </c>
      <c r="AR58" s="35">
        <v>125</v>
      </c>
      <c r="AS58" s="35">
        <v>131</v>
      </c>
      <c r="AT58" s="35">
        <v>126</v>
      </c>
    </row>
    <row r="59" spans="1:62" s="3" customFormat="1" ht="13" x14ac:dyDescent="0.3">
      <c r="A59" s="14"/>
      <c r="B59" s="49" t="s">
        <v>19</v>
      </c>
      <c r="D59" s="52">
        <f t="shared" ref="D59:X59" si="9">SUM(D49:D58)</f>
        <v>7285</v>
      </c>
      <c r="E59" s="52">
        <f t="shared" si="9"/>
        <v>7560</v>
      </c>
      <c r="F59" s="52">
        <f t="shared" si="9"/>
        <v>7556</v>
      </c>
      <c r="G59" s="52">
        <f t="shared" si="9"/>
        <v>7366</v>
      </c>
      <c r="H59" s="52">
        <f t="shared" si="9"/>
        <v>7108</v>
      </c>
      <c r="I59" s="52">
        <f t="shared" si="9"/>
        <v>7185</v>
      </c>
      <c r="J59" s="52">
        <f t="shared" si="9"/>
        <v>7332</v>
      </c>
      <c r="K59" s="52">
        <f t="shared" si="9"/>
        <v>7656</v>
      </c>
      <c r="L59" s="52">
        <f t="shared" si="9"/>
        <v>7918</v>
      </c>
      <c r="M59" s="52">
        <f t="shared" si="9"/>
        <v>8399</v>
      </c>
      <c r="N59" s="52">
        <f t="shared" si="9"/>
        <v>8650</v>
      </c>
      <c r="O59" s="52">
        <f t="shared" si="9"/>
        <v>8652</v>
      </c>
      <c r="P59" s="52">
        <f t="shared" si="9"/>
        <v>8273</v>
      </c>
      <c r="Q59" s="52">
        <f t="shared" si="9"/>
        <v>7988</v>
      </c>
      <c r="R59" s="52">
        <f t="shared" si="9"/>
        <v>7687</v>
      </c>
      <c r="S59" s="52">
        <f t="shared" si="9"/>
        <v>8042</v>
      </c>
      <c r="T59" s="52">
        <f t="shared" si="9"/>
        <v>8165</v>
      </c>
      <c r="U59" s="52">
        <f t="shared" si="9"/>
        <v>7910</v>
      </c>
      <c r="V59" s="52">
        <f t="shared" si="9"/>
        <v>8369</v>
      </c>
      <c r="W59" s="52">
        <f t="shared" si="9"/>
        <v>8078</v>
      </c>
      <c r="X59" s="52">
        <f t="shared" si="9"/>
        <v>8241</v>
      </c>
      <c r="Y59" s="52">
        <f t="shared" ref="Y59:AT59" si="10">SUM(Y49:Y58)</f>
        <v>8340</v>
      </c>
      <c r="Z59" s="53">
        <f t="shared" si="10"/>
        <v>8525</v>
      </c>
      <c r="AA59" s="53">
        <f t="shared" si="10"/>
        <v>8379</v>
      </c>
      <c r="AB59" s="53">
        <f t="shared" si="10"/>
        <v>8421</v>
      </c>
      <c r="AC59" s="53">
        <f t="shared" si="10"/>
        <v>8546</v>
      </c>
      <c r="AD59" s="53">
        <f t="shared" si="10"/>
        <v>8633</v>
      </c>
      <c r="AE59" s="53">
        <f>SUM(AE49:AE58)</f>
        <v>8662</v>
      </c>
      <c r="AF59" s="53">
        <f>SUM(AF49:AF58)</f>
        <v>8061</v>
      </c>
      <c r="AG59" s="53">
        <f>SUM(AG49:AG58)</f>
        <v>8287</v>
      </c>
      <c r="AH59" s="53">
        <f>SUM(AH49:AH58)</f>
        <v>8707</v>
      </c>
      <c r="AI59" s="53">
        <f t="shared" ref="AI59:AS59" si="11">SUM(AI49:AI58)</f>
        <v>8610</v>
      </c>
      <c r="AJ59" s="53">
        <f t="shared" si="11"/>
        <v>8470</v>
      </c>
      <c r="AK59" s="53">
        <f t="shared" si="11"/>
        <v>8564</v>
      </c>
      <c r="AL59" s="53">
        <f t="shared" si="11"/>
        <v>8073</v>
      </c>
      <c r="AM59" s="53">
        <f t="shared" si="11"/>
        <v>7579</v>
      </c>
      <c r="AN59" s="53">
        <f t="shared" si="11"/>
        <v>7065</v>
      </c>
      <c r="AO59" s="53">
        <f t="shared" si="11"/>
        <v>6962</v>
      </c>
      <c r="AP59" s="53">
        <f t="shared" si="11"/>
        <v>6989</v>
      </c>
      <c r="AQ59" s="53">
        <f t="shared" si="11"/>
        <v>6616</v>
      </c>
      <c r="AR59" s="53">
        <f t="shared" si="11"/>
        <v>6148</v>
      </c>
      <c r="AS59" s="53">
        <f t="shared" si="11"/>
        <v>5647</v>
      </c>
      <c r="AT59" s="53">
        <f t="shared" si="10"/>
        <v>5364</v>
      </c>
    </row>
    <row r="60" spans="1:62" s="2" customFormat="1" ht="5.25" customHeight="1" x14ac:dyDescent="0.3">
      <c r="A60" s="13"/>
      <c r="B60" s="27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</row>
    <row r="61" spans="1:62" s="2" customFormat="1" ht="12.75" customHeight="1" x14ac:dyDescent="0.3">
      <c r="A61" s="13"/>
      <c r="B61" s="54" t="s">
        <v>23</v>
      </c>
      <c r="C61" s="4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</row>
    <row r="62" spans="1:62" s="2" customFormat="1" ht="12.75" customHeight="1" x14ac:dyDescent="0.3">
      <c r="A62" s="13"/>
      <c r="B62" s="51" t="s">
        <v>12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32"/>
      <c r="AA62" s="32"/>
      <c r="AB62" s="32"/>
      <c r="AC62" s="32"/>
      <c r="AD62" s="32"/>
      <c r="AE62" s="32"/>
      <c r="AF62" s="32"/>
      <c r="AG62" s="32"/>
      <c r="AH62" s="32">
        <v>8</v>
      </c>
      <c r="AI62" s="32">
        <v>15</v>
      </c>
      <c r="AJ62" s="32">
        <v>3</v>
      </c>
      <c r="AK62" s="32">
        <v>3</v>
      </c>
      <c r="AL62" s="32">
        <v>11</v>
      </c>
      <c r="AM62" s="32">
        <v>12</v>
      </c>
      <c r="AN62" s="32">
        <v>25</v>
      </c>
      <c r="AO62" s="32">
        <v>19</v>
      </c>
      <c r="AP62" s="32">
        <v>6</v>
      </c>
      <c r="AQ62" s="32">
        <v>17</v>
      </c>
      <c r="AR62" s="32">
        <v>18</v>
      </c>
      <c r="AS62" s="32">
        <v>22</v>
      </c>
      <c r="AT62" s="32">
        <v>21</v>
      </c>
    </row>
    <row r="63" spans="1:62" s="2" customFormat="1" ht="12.75" customHeight="1" x14ac:dyDescent="0.3">
      <c r="A63" s="13"/>
      <c r="B63" s="51" t="s">
        <v>3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>
        <v>1</v>
      </c>
      <c r="AP63" s="32"/>
      <c r="AQ63" s="32"/>
      <c r="AR63" s="32"/>
      <c r="AS63" s="32"/>
      <c r="AT63" s="32"/>
    </row>
    <row r="64" spans="1:62" s="2" customFormat="1" ht="12.75" customHeight="1" x14ac:dyDescent="0.3">
      <c r="A64" s="13"/>
      <c r="B64" s="51" t="s">
        <v>4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>
        <v>1</v>
      </c>
      <c r="AQ64" s="32"/>
      <c r="AR64" s="32"/>
      <c r="AS64" s="32"/>
      <c r="AT64" s="32"/>
    </row>
    <row r="65" spans="1:46" s="2" customFormat="1" ht="12.75" customHeight="1" x14ac:dyDescent="0.3">
      <c r="A65" s="13"/>
      <c r="B65" s="49" t="s">
        <v>24</v>
      </c>
      <c r="D65" s="58">
        <f t="shared" ref="D65:AG65" si="12">D62</f>
        <v>0</v>
      </c>
      <c r="E65" s="58">
        <f t="shared" si="12"/>
        <v>0</v>
      </c>
      <c r="F65" s="58">
        <f t="shared" si="12"/>
        <v>0</v>
      </c>
      <c r="G65" s="58">
        <f t="shared" si="12"/>
        <v>0</v>
      </c>
      <c r="H65" s="58">
        <f t="shared" si="12"/>
        <v>0</v>
      </c>
      <c r="I65" s="58">
        <f t="shared" si="12"/>
        <v>0</v>
      </c>
      <c r="J65" s="58">
        <f t="shared" si="12"/>
        <v>0</v>
      </c>
      <c r="K65" s="58">
        <f t="shared" si="12"/>
        <v>0</v>
      </c>
      <c r="L65" s="58">
        <f t="shared" si="12"/>
        <v>0</v>
      </c>
      <c r="M65" s="58">
        <f t="shared" si="12"/>
        <v>0</v>
      </c>
      <c r="N65" s="58">
        <f t="shared" si="12"/>
        <v>0</v>
      </c>
      <c r="O65" s="58">
        <f t="shared" si="12"/>
        <v>0</v>
      </c>
      <c r="P65" s="58">
        <f t="shared" si="12"/>
        <v>0</v>
      </c>
      <c r="Q65" s="58">
        <f t="shared" si="12"/>
        <v>0</v>
      </c>
      <c r="R65" s="58">
        <f t="shared" si="12"/>
        <v>0</v>
      </c>
      <c r="S65" s="58">
        <f t="shared" si="12"/>
        <v>0</v>
      </c>
      <c r="T65" s="58">
        <f t="shared" si="12"/>
        <v>0</v>
      </c>
      <c r="U65" s="58">
        <f t="shared" si="12"/>
        <v>0</v>
      </c>
      <c r="V65" s="58">
        <f t="shared" si="12"/>
        <v>0</v>
      </c>
      <c r="W65" s="58">
        <f t="shared" si="12"/>
        <v>0</v>
      </c>
      <c r="X65" s="58">
        <f t="shared" si="12"/>
        <v>0</v>
      </c>
      <c r="Y65" s="58">
        <f t="shared" si="12"/>
        <v>0</v>
      </c>
      <c r="Z65" s="58">
        <f t="shared" si="12"/>
        <v>0</v>
      </c>
      <c r="AA65" s="58">
        <f t="shared" si="12"/>
        <v>0</v>
      </c>
      <c r="AB65" s="58">
        <f t="shared" si="12"/>
        <v>0</v>
      </c>
      <c r="AC65" s="58">
        <f t="shared" si="12"/>
        <v>0</v>
      </c>
      <c r="AD65" s="58">
        <f t="shared" si="12"/>
        <v>0</v>
      </c>
      <c r="AE65" s="58">
        <f t="shared" si="12"/>
        <v>0</v>
      </c>
      <c r="AF65" s="58">
        <f t="shared" si="12"/>
        <v>0</v>
      </c>
      <c r="AG65" s="58">
        <f t="shared" si="12"/>
        <v>0</v>
      </c>
      <c r="AH65" s="58">
        <f t="shared" ref="AH65:AL65" si="13">AH62</f>
        <v>8</v>
      </c>
      <c r="AI65" s="58">
        <f t="shared" si="13"/>
        <v>15</v>
      </c>
      <c r="AJ65" s="58">
        <f t="shared" si="13"/>
        <v>3</v>
      </c>
      <c r="AK65" s="58">
        <f t="shared" si="13"/>
        <v>3</v>
      </c>
      <c r="AL65" s="58">
        <f t="shared" si="13"/>
        <v>11</v>
      </c>
      <c r="AM65" s="58">
        <f t="shared" ref="AM65:AN65" si="14">AM62</f>
        <v>12</v>
      </c>
      <c r="AN65" s="58">
        <f t="shared" si="14"/>
        <v>25</v>
      </c>
      <c r="AO65" s="58">
        <f t="shared" ref="AO65:AT65" si="15">SUM(AO62:AO64)</f>
        <v>20</v>
      </c>
      <c r="AP65" s="58">
        <f t="shared" si="15"/>
        <v>7</v>
      </c>
      <c r="AQ65" s="58">
        <f t="shared" si="15"/>
        <v>17</v>
      </c>
      <c r="AR65" s="58">
        <f t="shared" si="15"/>
        <v>18</v>
      </c>
      <c r="AS65" s="58">
        <f t="shared" si="15"/>
        <v>22</v>
      </c>
      <c r="AT65" s="58">
        <f t="shared" si="15"/>
        <v>21</v>
      </c>
    </row>
    <row r="66" spans="1:46" s="2" customFormat="1" ht="5.25" customHeight="1" x14ac:dyDescent="0.3">
      <c r="A66" s="13"/>
      <c r="B66" s="27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</row>
    <row r="67" spans="1:46" s="2" customFormat="1" ht="13" x14ac:dyDescent="0.3">
      <c r="A67" s="13"/>
      <c r="B67" s="54" t="s">
        <v>21</v>
      </c>
      <c r="C67" s="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</row>
    <row r="68" spans="1:46" s="2" customFormat="1" ht="13" x14ac:dyDescent="0.3">
      <c r="A68" s="13"/>
      <c r="B68" s="51" t="s">
        <v>12</v>
      </c>
      <c r="D68" s="41">
        <f t="shared" ref="D68:AG68" si="16">+D10+D23+D36+D49+D65</f>
        <v>2947</v>
      </c>
      <c r="E68" s="41">
        <f t="shared" si="16"/>
        <v>2773</v>
      </c>
      <c r="F68" s="41">
        <f t="shared" si="16"/>
        <v>2588</v>
      </c>
      <c r="G68" s="41">
        <f t="shared" si="16"/>
        <v>2594</v>
      </c>
      <c r="H68" s="41">
        <f t="shared" si="16"/>
        <v>2490</v>
      </c>
      <c r="I68" s="41">
        <f t="shared" si="16"/>
        <v>2157</v>
      </c>
      <c r="J68" s="41">
        <f t="shared" si="16"/>
        <v>2116</v>
      </c>
      <c r="K68" s="41">
        <f t="shared" si="16"/>
        <v>1995</v>
      </c>
      <c r="L68" s="41">
        <f t="shared" si="16"/>
        <v>1973</v>
      </c>
      <c r="M68" s="41">
        <f t="shared" si="16"/>
        <v>1963</v>
      </c>
      <c r="N68" s="41">
        <f t="shared" si="16"/>
        <v>1824</v>
      </c>
      <c r="O68" s="41">
        <f t="shared" si="16"/>
        <v>1605</v>
      </c>
      <c r="P68" s="41">
        <f t="shared" si="16"/>
        <v>1173</v>
      </c>
      <c r="Q68" s="41">
        <f t="shared" si="16"/>
        <v>1141</v>
      </c>
      <c r="R68" s="41">
        <f t="shared" si="16"/>
        <v>1268</v>
      </c>
      <c r="S68" s="41">
        <f t="shared" si="16"/>
        <v>1307</v>
      </c>
      <c r="T68" s="41">
        <f t="shared" si="16"/>
        <v>1428</v>
      </c>
      <c r="U68" s="41">
        <f t="shared" si="16"/>
        <v>1346</v>
      </c>
      <c r="V68" s="41">
        <f t="shared" si="16"/>
        <v>1366</v>
      </c>
      <c r="W68" s="41">
        <f t="shared" si="16"/>
        <v>1231</v>
      </c>
      <c r="X68" s="41">
        <f t="shared" si="16"/>
        <v>1221</v>
      </c>
      <c r="Y68" s="41">
        <f t="shared" si="16"/>
        <v>1247</v>
      </c>
      <c r="Z68" s="41">
        <f t="shared" si="16"/>
        <v>1115</v>
      </c>
      <c r="AA68" s="41">
        <f t="shared" si="16"/>
        <v>1074</v>
      </c>
      <c r="AB68" s="41">
        <f t="shared" si="16"/>
        <v>938</v>
      </c>
      <c r="AC68" s="41">
        <f t="shared" si="16"/>
        <v>982</v>
      </c>
      <c r="AD68" s="41">
        <f t="shared" si="16"/>
        <v>1018</v>
      </c>
      <c r="AE68" s="41">
        <f t="shared" si="16"/>
        <v>950</v>
      </c>
      <c r="AF68" s="41">
        <f t="shared" si="16"/>
        <v>1214</v>
      </c>
      <c r="AG68" s="41">
        <f t="shared" si="16"/>
        <v>1331</v>
      </c>
      <c r="AH68" s="41">
        <f>+AH10+AH23+AH36+AH49+AH65</f>
        <v>1298</v>
      </c>
      <c r="AI68" s="41">
        <f>+AI10+AI23+AI36+AI49+AI65</f>
        <v>1314</v>
      </c>
      <c r="AJ68" s="41">
        <f>+AJ10+AJ23+AJ36+AJ49+AJ65</f>
        <v>1087</v>
      </c>
      <c r="AK68" s="41">
        <f>+AK10+AK23+AK36+AK49+AK65</f>
        <v>1090</v>
      </c>
      <c r="AL68" s="41">
        <f t="shared" ref="AL68:AO68" si="17">+AL10+AL23+AL36+AL49+AL65</f>
        <v>1068</v>
      </c>
      <c r="AM68" s="41">
        <f t="shared" si="17"/>
        <v>921</v>
      </c>
      <c r="AN68" s="41">
        <f t="shared" si="17"/>
        <v>1012</v>
      </c>
      <c r="AO68" s="41">
        <f t="shared" si="17"/>
        <v>1007</v>
      </c>
      <c r="AP68" s="41">
        <f t="shared" ref="AP68:AT68" si="18">+AP10+AP23+AP36+AP49+AP65</f>
        <v>1013</v>
      </c>
      <c r="AQ68" s="41">
        <f t="shared" ref="AQ68:AR68" si="19">+AQ10+AQ23+AQ36+AQ49+AQ65</f>
        <v>892</v>
      </c>
      <c r="AR68" s="41">
        <f t="shared" si="19"/>
        <v>763</v>
      </c>
      <c r="AS68" s="41">
        <f>+AS10+AS23+AS36+AS49+AS65</f>
        <v>889</v>
      </c>
      <c r="AT68" s="41">
        <f t="shared" si="18"/>
        <v>864</v>
      </c>
    </row>
    <row r="69" spans="1:46" s="2" customFormat="1" ht="13" x14ac:dyDescent="0.3">
      <c r="A69" s="13"/>
      <c r="B69" s="51" t="s">
        <v>3</v>
      </c>
      <c r="C69" s="1"/>
      <c r="D69" s="41">
        <f>+D11+D24+D37+D50</f>
        <v>1954</v>
      </c>
      <c r="E69" s="41">
        <f t="shared" ref="E69:S69" si="20">+E11+E24+E37+E50</f>
        <v>2139</v>
      </c>
      <c r="F69" s="41">
        <f t="shared" si="20"/>
        <v>2144</v>
      </c>
      <c r="G69" s="41">
        <f t="shared" si="20"/>
        <v>2057</v>
      </c>
      <c r="H69" s="41">
        <f t="shared" si="20"/>
        <v>1909</v>
      </c>
      <c r="I69" s="41">
        <f t="shared" si="20"/>
        <v>1789</v>
      </c>
      <c r="J69" s="41">
        <f t="shared" si="20"/>
        <v>1696</v>
      </c>
      <c r="K69" s="41">
        <f t="shared" si="20"/>
        <v>1726</v>
      </c>
      <c r="L69" s="41">
        <f t="shared" si="20"/>
        <v>1706</v>
      </c>
      <c r="M69" s="41">
        <f t="shared" si="20"/>
        <v>1687</v>
      </c>
      <c r="N69" s="41">
        <f t="shared" si="20"/>
        <v>1707</v>
      </c>
      <c r="O69" s="41">
        <f t="shared" si="20"/>
        <v>1554</v>
      </c>
      <c r="P69" s="41">
        <f t="shared" si="20"/>
        <v>1401</v>
      </c>
      <c r="Q69" s="41">
        <f t="shared" si="20"/>
        <v>1282</v>
      </c>
      <c r="R69" s="41">
        <f t="shared" si="20"/>
        <v>1340</v>
      </c>
      <c r="S69" s="41">
        <f t="shared" si="20"/>
        <v>1337</v>
      </c>
      <c r="T69" s="41">
        <f t="shared" ref="T69:AI69" si="21">+T11+T24+T37+T50</f>
        <v>1270</v>
      </c>
      <c r="U69" s="41">
        <f t="shared" si="21"/>
        <v>1363</v>
      </c>
      <c r="V69" s="41">
        <f t="shared" si="21"/>
        <v>1428</v>
      </c>
      <c r="W69" s="41">
        <f t="shared" si="21"/>
        <v>1492</v>
      </c>
      <c r="X69" s="41">
        <f t="shared" si="21"/>
        <v>1431</v>
      </c>
      <c r="Y69" s="41">
        <f t="shared" si="21"/>
        <v>1430</v>
      </c>
      <c r="Z69" s="41">
        <f t="shared" si="21"/>
        <v>1369</v>
      </c>
      <c r="AA69" s="41">
        <f t="shared" si="21"/>
        <v>1302</v>
      </c>
      <c r="AB69" s="41">
        <f t="shared" si="21"/>
        <v>1216</v>
      </c>
      <c r="AC69" s="41">
        <f t="shared" si="21"/>
        <v>1253</v>
      </c>
      <c r="AD69" s="41">
        <f t="shared" si="21"/>
        <v>1243</v>
      </c>
      <c r="AE69" s="41">
        <f t="shared" si="21"/>
        <v>1240</v>
      </c>
      <c r="AF69" s="41">
        <f t="shared" si="21"/>
        <v>1342</v>
      </c>
      <c r="AG69" s="41">
        <f t="shared" si="21"/>
        <v>1202</v>
      </c>
      <c r="AH69" s="41">
        <f t="shared" si="21"/>
        <v>1198</v>
      </c>
      <c r="AI69" s="41">
        <f t="shared" si="21"/>
        <v>1268</v>
      </c>
      <c r="AJ69" s="41">
        <f t="shared" ref="AJ69:AO69" si="22">+AJ11+AJ24+AJ37+AJ50</f>
        <v>1181</v>
      </c>
      <c r="AK69" s="41">
        <f t="shared" si="22"/>
        <v>1126</v>
      </c>
      <c r="AL69" s="41">
        <f t="shared" si="22"/>
        <v>980</v>
      </c>
      <c r="AM69" s="41">
        <f t="shared" si="22"/>
        <v>1008</v>
      </c>
      <c r="AN69" s="41">
        <f t="shared" si="22"/>
        <v>920</v>
      </c>
      <c r="AO69" s="41">
        <f t="shared" si="22"/>
        <v>1025</v>
      </c>
      <c r="AP69" s="41">
        <f t="shared" ref="AP69:AT69" si="23">+AP11+AP24+AP37+AP50</f>
        <v>955</v>
      </c>
      <c r="AQ69" s="41">
        <f t="shared" ref="AQ69:AS69" si="24">+AQ11+AQ24+AQ37+AQ50</f>
        <v>985</v>
      </c>
      <c r="AR69" s="41">
        <f t="shared" si="24"/>
        <v>858</v>
      </c>
      <c r="AS69" s="41">
        <f t="shared" si="24"/>
        <v>784</v>
      </c>
      <c r="AT69" s="41">
        <f t="shared" si="23"/>
        <v>801</v>
      </c>
    </row>
    <row r="70" spans="1:46" s="2" customFormat="1" ht="13" x14ac:dyDescent="0.3">
      <c r="A70" s="13"/>
      <c r="B70" s="51" t="s">
        <v>4</v>
      </c>
      <c r="C70" s="1"/>
      <c r="D70" s="41">
        <f>+D12+D25+D38+D51</f>
        <v>2147</v>
      </c>
      <c r="E70" s="41">
        <f t="shared" ref="E70:S70" si="25">+E12+E25+E38+E51</f>
        <v>2405</v>
      </c>
      <c r="F70" s="41">
        <f t="shared" si="25"/>
        <v>2393</v>
      </c>
      <c r="G70" s="41">
        <f t="shared" si="25"/>
        <v>2528</v>
      </c>
      <c r="H70" s="41">
        <f t="shared" si="25"/>
        <v>2345</v>
      </c>
      <c r="I70" s="41">
        <f t="shared" si="25"/>
        <v>2392</v>
      </c>
      <c r="J70" s="41">
        <f t="shared" si="25"/>
        <v>2422</v>
      </c>
      <c r="K70" s="41">
        <f t="shared" si="25"/>
        <v>2422</v>
      </c>
      <c r="L70" s="41">
        <f t="shared" si="25"/>
        <v>2521</v>
      </c>
      <c r="M70" s="41">
        <f t="shared" si="25"/>
        <v>2726</v>
      </c>
      <c r="N70" s="41">
        <f t="shared" si="25"/>
        <v>2875</v>
      </c>
      <c r="O70" s="41">
        <f t="shared" si="25"/>
        <v>2826</v>
      </c>
      <c r="P70" s="41">
        <f t="shared" si="25"/>
        <v>2471</v>
      </c>
      <c r="Q70" s="41">
        <f t="shared" si="25"/>
        <v>2583</v>
      </c>
      <c r="R70" s="41">
        <f t="shared" si="25"/>
        <v>2496</v>
      </c>
      <c r="S70" s="41">
        <f t="shared" si="25"/>
        <v>2573</v>
      </c>
      <c r="T70" s="41">
        <f t="shared" ref="T70:AI70" si="26">+T12+T25+T38+T51</f>
        <v>2525</v>
      </c>
      <c r="U70" s="41">
        <f t="shared" si="26"/>
        <v>2373</v>
      </c>
      <c r="V70" s="41">
        <f t="shared" si="26"/>
        <v>2464</v>
      </c>
      <c r="W70" s="41">
        <f t="shared" si="26"/>
        <v>2576</v>
      </c>
      <c r="X70" s="41">
        <f t="shared" si="26"/>
        <v>2518</v>
      </c>
      <c r="Y70" s="41">
        <f t="shared" si="26"/>
        <v>2459</v>
      </c>
      <c r="Z70" s="41">
        <f t="shared" si="26"/>
        <v>2494</v>
      </c>
      <c r="AA70" s="41">
        <f t="shared" si="26"/>
        <v>2416</v>
      </c>
      <c r="AB70" s="41">
        <f t="shared" si="26"/>
        <v>2447</v>
      </c>
      <c r="AC70" s="41">
        <f t="shared" si="26"/>
        <v>2470</v>
      </c>
      <c r="AD70" s="41">
        <f t="shared" si="26"/>
        <v>2280</v>
      </c>
      <c r="AE70" s="41">
        <f t="shared" si="26"/>
        <v>2419</v>
      </c>
      <c r="AF70" s="41">
        <f t="shared" si="26"/>
        <v>2160</v>
      </c>
      <c r="AG70" s="41">
        <f t="shared" si="26"/>
        <v>2226</v>
      </c>
      <c r="AH70" s="41">
        <f t="shared" si="26"/>
        <v>2224</v>
      </c>
      <c r="AI70" s="41">
        <f t="shared" si="26"/>
        <v>2173</v>
      </c>
      <c r="AJ70" s="41">
        <f t="shared" ref="AJ70:AO70" si="27">+AJ12+AJ25+AJ38+AJ51</f>
        <v>2316</v>
      </c>
      <c r="AK70" s="41">
        <f t="shared" si="27"/>
        <v>2330</v>
      </c>
      <c r="AL70" s="41">
        <f t="shared" si="27"/>
        <v>2087</v>
      </c>
      <c r="AM70" s="41">
        <f t="shared" si="27"/>
        <v>2099</v>
      </c>
      <c r="AN70" s="41">
        <f t="shared" si="27"/>
        <v>2041</v>
      </c>
      <c r="AO70" s="41">
        <f t="shared" si="27"/>
        <v>1855</v>
      </c>
      <c r="AP70" s="41">
        <f t="shared" ref="AP70:AT70" si="28">+AP12+AP25+AP38+AP51</f>
        <v>1693</v>
      </c>
      <c r="AQ70" s="41">
        <f t="shared" ref="AQ70:AS70" si="29">+AQ12+AQ25+AQ38+AQ51</f>
        <v>1692</v>
      </c>
      <c r="AR70" s="41">
        <f t="shared" si="29"/>
        <v>1585</v>
      </c>
      <c r="AS70" s="41">
        <f t="shared" si="29"/>
        <v>1498</v>
      </c>
      <c r="AT70" s="41">
        <f t="shared" si="28"/>
        <v>1307</v>
      </c>
    </row>
    <row r="71" spans="1:46" s="2" customFormat="1" ht="13" x14ac:dyDescent="0.3">
      <c r="A71" s="13"/>
      <c r="B71" s="51" t="s">
        <v>5</v>
      </c>
      <c r="C71" s="3"/>
      <c r="D71" s="41">
        <f>+D13+D26+D39+D52</f>
        <v>2540</v>
      </c>
      <c r="E71" s="41">
        <f t="shared" ref="E71:S71" si="30">+E13+E26+E39+E52</f>
        <v>2868</v>
      </c>
      <c r="F71" s="41">
        <f t="shared" si="30"/>
        <v>2971</v>
      </c>
      <c r="G71" s="41">
        <f t="shared" si="30"/>
        <v>2711</v>
      </c>
      <c r="H71" s="41">
        <f t="shared" si="30"/>
        <v>2797</v>
      </c>
      <c r="I71" s="41">
        <f t="shared" si="30"/>
        <v>3003</v>
      </c>
      <c r="J71" s="41">
        <f t="shared" si="30"/>
        <v>3354</v>
      </c>
      <c r="K71" s="41">
        <f t="shared" si="30"/>
        <v>3674</v>
      </c>
      <c r="L71" s="41">
        <f t="shared" si="30"/>
        <v>3869</v>
      </c>
      <c r="M71" s="41">
        <f t="shared" si="30"/>
        <v>4119</v>
      </c>
      <c r="N71" s="41">
        <f t="shared" si="30"/>
        <v>4331</v>
      </c>
      <c r="O71" s="41">
        <f t="shared" si="30"/>
        <v>4435</v>
      </c>
      <c r="P71" s="41">
        <f t="shared" si="30"/>
        <v>4294</v>
      </c>
      <c r="Q71" s="41">
        <f t="shared" si="30"/>
        <v>4339</v>
      </c>
      <c r="R71" s="41">
        <f t="shared" si="30"/>
        <v>4291</v>
      </c>
      <c r="S71" s="41">
        <f t="shared" si="30"/>
        <v>4247</v>
      </c>
      <c r="T71" s="41">
        <f t="shared" ref="T71:AI71" si="31">+T13+T26+T39+T52</f>
        <v>4275</v>
      </c>
      <c r="U71" s="41">
        <f t="shared" si="31"/>
        <v>4210</v>
      </c>
      <c r="V71" s="41">
        <f t="shared" si="31"/>
        <v>4365</v>
      </c>
      <c r="W71" s="41">
        <f t="shared" si="31"/>
        <v>4316</v>
      </c>
      <c r="X71" s="41">
        <f t="shared" si="31"/>
        <v>4442</v>
      </c>
      <c r="Y71" s="41">
        <f t="shared" si="31"/>
        <v>4465</v>
      </c>
      <c r="Z71" s="41">
        <f t="shared" si="31"/>
        <v>4491</v>
      </c>
      <c r="AA71" s="41">
        <f t="shared" si="31"/>
        <v>4484</v>
      </c>
      <c r="AB71" s="41">
        <f t="shared" si="31"/>
        <v>4501</v>
      </c>
      <c r="AC71" s="41">
        <f t="shared" si="31"/>
        <v>4637</v>
      </c>
      <c r="AD71" s="41">
        <f t="shared" si="31"/>
        <v>4552</v>
      </c>
      <c r="AE71" s="41">
        <f t="shared" si="31"/>
        <v>4564</v>
      </c>
      <c r="AF71" s="41">
        <f t="shared" si="31"/>
        <v>4185</v>
      </c>
      <c r="AG71" s="41">
        <f t="shared" si="31"/>
        <v>4409</v>
      </c>
      <c r="AH71" s="41">
        <f t="shared" si="31"/>
        <v>4617</v>
      </c>
      <c r="AI71" s="41">
        <f t="shared" si="31"/>
        <v>4568</v>
      </c>
      <c r="AJ71" s="41">
        <f t="shared" ref="AJ71:AN71" si="32">+AJ13+AJ26+AJ39+AJ52</f>
        <v>4689</v>
      </c>
      <c r="AK71" s="41">
        <f t="shared" si="32"/>
        <v>4773</v>
      </c>
      <c r="AL71" s="41">
        <f t="shared" si="32"/>
        <v>4521</v>
      </c>
      <c r="AM71" s="41">
        <f t="shared" si="32"/>
        <v>4005</v>
      </c>
      <c r="AN71" s="41">
        <f t="shared" si="32"/>
        <v>3689</v>
      </c>
      <c r="AO71" s="41">
        <f t="shared" ref="AO71:AT73" si="33">+AO13+AO26+AO39+AO52</f>
        <v>3582</v>
      </c>
      <c r="AP71" s="41">
        <f t="shared" ref="AP71:AS71" si="34">+AP13+AP26+AP39+AP52</f>
        <v>3323</v>
      </c>
      <c r="AQ71" s="41">
        <f t="shared" si="34"/>
        <v>3134</v>
      </c>
      <c r="AR71" s="41">
        <f t="shared" si="34"/>
        <v>2797</v>
      </c>
      <c r="AS71" s="41">
        <f t="shared" si="34"/>
        <v>2476</v>
      </c>
      <c r="AT71" s="41">
        <f t="shared" si="33"/>
        <v>2353</v>
      </c>
    </row>
    <row r="72" spans="1:46" s="2" customFormat="1" ht="13" x14ac:dyDescent="0.3">
      <c r="A72" s="13"/>
      <c r="B72" s="51" t="s">
        <v>25</v>
      </c>
      <c r="C72" s="3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>
        <f t="shared" ref="AM72:AN72" si="35">+AM14+AM27+AM40+AM53</f>
        <v>135</v>
      </c>
      <c r="AN72" s="41">
        <f t="shared" si="35"/>
        <v>143</v>
      </c>
      <c r="AO72" s="41">
        <f t="shared" si="33"/>
        <v>182</v>
      </c>
      <c r="AP72" s="41">
        <f t="shared" ref="AP72:AS72" si="36">+AP14+AP27+AP40+AP53</f>
        <v>163</v>
      </c>
      <c r="AQ72" s="41">
        <f t="shared" si="36"/>
        <v>138</v>
      </c>
      <c r="AR72" s="41">
        <f t="shared" si="36"/>
        <v>143</v>
      </c>
      <c r="AS72" s="41">
        <f t="shared" si="36"/>
        <v>163</v>
      </c>
      <c r="AT72" s="41">
        <f t="shared" si="33"/>
        <v>198</v>
      </c>
    </row>
    <row r="73" spans="1:46" s="2" customFormat="1" ht="13" x14ac:dyDescent="0.3">
      <c r="A73" s="13"/>
      <c r="B73" s="51" t="s">
        <v>26</v>
      </c>
      <c r="C73" s="3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>
        <f t="shared" ref="AM73:AN73" si="37">+AM15+AM28+AM41+AM54</f>
        <v>106</v>
      </c>
      <c r="AN73" s="41">
        <f t="shared" si="37"/>
        <v>157</v>
      </c>
      <c r="AO73" s="41">
        <f t="shared" si="33"/>
        <v>136</v>
      </c>
      <c r="AP73" s="41">
        <f t="shared" ref="AP73:AS73" si="38">+AP15+AP28+AP41+AP54</f>
        <v>125</v>
      </c>
      <c r="AQ73" s="41">
        <f t="shared" si="38"/>
        <v>127</v>
      </c>
      <c r="AR73" s="41">
        <f t="shared" si="38"/>
        <v>131</v>
      </c>
      <c r="AS73" s="41">
        <f t="shared" si="38"/>
        <v>131</v>
      </c>
      <c r="AT73" s="41">
        <f t="shared" si="33"/>
        <v>139</v>
      </c>
    </row>
    <row r="74" spans="1:46" s="2" customFormat="1" ht="13" x14ac:dyDescent="0.3">
      <c r="A74" s="13"/>
      <c r="B74" s="51" t="s">
        <v>6</v>
      </c>
      <c r="D74" s="41">
        <f t="shared" ref="D74:AI74" si="39">+D16+D29+D42+D55</f>
        <v>1641</v>
      </c>
      <c r="E74" s="41">
        <f t="shared" si="39"/>
        <v>1682</v>
      </c>
      <c r="F74" s="41">
        <f t="shared" si="39"/>
        <v>1440</v>
      </c>
      <c r="G74" s="41">
        <f t="shared" si="39"/>
        <v>1416</v>
      </c>
      <c r="H74" s="41">
        <f t="shared" si="39"/>
        <v>1406</v>
      </c>
      <c r="I74" s="41">
        <f t="shared" si="39"/>
        <v>1441</v>
      </c>
      <c r="J74" s="41">
        <f t="shared" si="39"/>
        <v>1580</v>
      </c>
      <c r="K74" s="41">
        <f t="shared" si="39"/>
        <v>1694</v>
      </c>
      <c r="L74" s="41">
        <f t="shared" si="39"/>
        <v>1750</v>
      </c>
      <c r="M74" s="41">
        <f t="shared" si="39"/>
        <v>1988</v>
      </c>
      <c r="N74" s="41">
        <f t="shared" si="39"/>
        <v>2057</v>
      </c>
      <c r="O74" s="41">
        <f t="shared" si="39"/>
        <v>2136</v>
      </c>
      <c r="P74" s="41">
        <f t="shared" si="39"/>
        <v>2051</v>
      </c>
      <c r="Q74" s="41">
        <f t="shared" si="39"/>
        <v>2122</v>
      </c>
      <c r="R74" s="41">
        <f t="shared" si="39"/>
        <v>2235</v>
      </c>
      <c r="S74" s="41">
        <f t="shared" si="39"/>
        <v>2319</v>
      </c>
      <c r="T74" s="41">
        <f t="shared" si="39"/>
        <v>2262</v>
      </c>
      <c r="U74" s="41">
        <f t="shared" si="39"/>
        <v>2117</v>
      </c>
      <c r="V74" s="41">
        <f t="shared" si="39"/>
        <v>2043</v>
      </c>
      <c r="W74" s="41">
        <f t="shared" si="39"/>
        <v>1954</v>
      </c>
      <c r="X74" s="41">
        <f t="shared" si="39"/>
        <v>1985</v>
      </c>
      <c r="Y74" s="41">
        <f t="shared" si="39"/>
        <v>2090</v>
      </c>
      <c r="Z74" s="41">
        <f t="shared" si="39"/>
        <v>2203</v>
      </c>
      <c r="AA74" s="41">
        <f t="shared" si="39"/>
        <v>2203</v>
      </c>
      <c r="AB74" s="41">
        <f t="shared" si="39"/>
        <v>2162</v>
      </c>
      <c r="AC74" s="41">
        <f t="shared" si="39"/>
        <v>2131</v>
      </c>
      <c r="AD74" s="41">
        <f t="shared" si="39"/>
        <v>2224</v>
      </c>
      <c r="AE74" s="41">
        <f t="shared" si="39"/>
        <v>2228</v>
      </c>
      <c r="AF74" s="41">
        <f t="shared" si="39"/>
        <v>2267</v>
      </c>
      <c r="AG74" s="41">
        <f t="shared" si="39"/>
        <v>2386</v>
      </c>
      <c r="AH74" s="41">
        <f t="shared" si="39"/>
        <v>2422</v>
      </c>
      <c r="AI74" s="41">
        <f t="shared" si="39"/>
        <v>2337</v>
      </c>
      <c r="AJ74" s="41">
        <f t="shared" ref="AJ74:AO74" si="40">+AJ16+AJ29+AJ42+AJ55</f>
        <v>2040</v>
      </c>
      <c r="AK74" s="41">
        <f t="shared" si="40"/>
        <v>2038</v>
      </c>
      <c r="AL74" s="41">
        <f t="shared" si="40"/>
        <v>2161</v>
      </c>
      <c r="AM74" s="41">
        <f t="shared" si="40"/>
        <v>1771</v>
      </c>
      <c r="AN74" s="41">
        <f t="shared" si="40"/>
        <v>1814</v>
      </c>
      <c r="AO74" s="41">
        <f t="shared" si="40"/>
        <v>1748</v>
      </c>
      <c r="AP74" s="41">
        <f t="shared" ref="AP74:AT74" si="41">+AP16+AP29+AP42+AP55</f>
        <v>1731</v>
      </c>
      <c r="AQ74" s="41">
        <f t="shared" ref="AQ74:AS74" si="42">+AQ16+AQ29+AQ42+AQ55</f>
        <v>1680</v>
      </c>
      <c r="AR74" s="41">
        <f t="shared" si="42"/>
        <v>1642</v>
      </c>
      <c r="AS74" s="41">
        <f t="shared" si="42"/>
        <v>1648</v>
      </c>
      <c r="AT74" s="41">
        <f t="shared" si="41"/>
        <v>1583</v>
      </c>
    </row>
    <row r="75" spans="1:46" s="2" customFormat="1" ht="13" x14ac:dyDescent="0.3">
      <c r="A75" s="13"/>
      <c r="B75" s="51" t="s">
        <v>9</v>
      </c>
      <c r="D75" s="41">
        <f t="shared" ref="D75:AI75" si="43">+D17+D30+D43+D56</f>
        <v>0</v>
      </c>
      <c r="E75" s="41">
        <f t="shared" si="43"/>
        <v>0</v>
      </c>
      <c r="F75" s="41">
        <f t="shared" si="43"/>
        <v>0</v>
      </c>
      <c r="G75" s="41">
        <f t="shared" si="43"/>
        <v>0</v>
      </c>
      <c r="H75" s="41">
        <f t="shared" si="43"/>
        <v>0</v>
      </c>
      <c r="I75" s="41">
        <f t="shared" si="43"/>
        <v>0</v>
      </c>
      <c r="J75" s="41">
        <f t="shared" si="43"/>
        <v>0</v>
      </c>
      <c r="K75" s="41">
        <f t="shared" si="43"/>
        <v>0</v>
      </c>
      <c r="L75" s="41">
        <f t="shared" si="43"/>
        <v>0</v>
      </c>
      <c r="M75" s="41">
        <f t="shared" si="43"/>
        <v>0</v>
      </c>
      <c r="N75" s="41">
        <f t="shared" si="43"/>
        <v>0</v>
      </c>
      <c r="O75" s="41">
        <f t="shared" si="43"/>
        <v>0</v>
      </c>
      <c r="P75" s="41">
        <f t="shared" si="43"/>
        <v>0</v>
      </c>
      <c r="Q75" s="41">
        <f t="shared" si="43"/>
        <v>0</v>
      </c>
      <c r="R75" s="41">
        <f t="shared" si="43"/>
        <v>0</v>
      </c>
      <c r="S75" s="41">
        <f t="shared" si="43"/>
        <v>0</v>
      </c>
      <c r="T75" s="41">
        <f t="shared" si="43"/>
        <v>0</v>
      </c>
      <c r="U75" s="41">
        <f t="shared" si="43"/>
        <v>0</v>
      </c>
      <c r="V75" s="41">
        <f t="shared" si="43"/>
        <v>0</v>
      </c>
      <c r="W75" s="41">
        <f t="shared" si="43"/>
        <v>0</v>
      </c>
      <c r="X75" s="41">
        <f t="shared" si="43"/>
        <v>0</v>
      </c>
      <c r="Y75" s="41">
        <f t="shared" si="43"/>
        <v>0</v>
      </c>
      <c r="Z75" s="41">
        <f t="shared" si="43"/>
        <v>0</v>
      </c>
      <c r="AA75" s="41">
        <f t="shared" si="43"/>
        <v>0</v>
      </c>
      <c r="AB75" s="41">
        <f t="shared" si="43"/>
        <v>0</v>
      </c>
      <c r="AC75" s="41">
        <f t="shared" si="43"/>
        <v>38</v>
      </c>
      <c r="AD75" s="41">
        <f t="shared" si="43"/>
        <v>51</v>
      </c>
      <c r="AE75" s="41">
        <f t="shared" si="43"/>
        <v>57</v>
      </c>
      <c r="AF75" s="41">
        <f t="shared" si="43"/>
        <v>62</v>
      </c>
      <c r="AG75" s="41">
        <f t="shared" si="43"/>
        <v>51</v>
      </c>
      <c r="AH75" s="41">
        <f t="shared" si="43"/>
        <v>47</v>
      </c>
      <c r="AI75" s="41">
        <f t="shared" si="43"/>
        <v>75</v>
      </c>
      <c r="AJ75" s="41">
        <f t="shared" ref="AJ75:AO75" si="44">+AJ17+AJ30+AJ43+AJ56</f>
        <v>50</v>
      </c>
      <c r="AK75" s="41">
        <f t="shared" si="44"/>
        <v>56</v>
      </c>
      <c r="AL75" s="41">
        <f t="shared" si="44"/>
        <v>45</v>
      </c>
      <c r="AM75" s="41">
        <f t="shared" si="44"/>
        <v>43</v>
      </c>
      <c r="AN75" s="41">
        <f t="shared" si="44"/>
        <v>40</v>
      </c>
      <c r="AO75" s="41">
        <f t="shared" si="44"/>
        <v>42</v>
      </c>
      <c r="AP75" s="41">
        <f t="shared" ref="AP75:AT75" si="45">+AP17+AP30+AP43+AP56</f>
        <v>58</v>
      </c>
      <c r="AQ75" s="41">
        <f t="shared" ref="AQ75:AS75" si="46">+AQ17+AQ30+AQ43+AQ56</f>
        <v>65</v>
      </c>
      <c r="AR75" s="41">
        <f t="shared" si="46"/>
        <v>62</v>
      </c>
      <c r="AS75" s="41">
        <f t="shared" si="46"/>
        <v>56</v>
      </c>
      <c r="AT75" s="41">
        <f t="shared" si="45"/>
        <v>48</v>
      </c>
    </row>
    <row r="76" spans="1:46" s="2" customFormat="1" ht="13" x14ac:dyDescent="0.3">
      <c r="A76" s="13"/>
      <c r="B76" s="51" t="s">
        <v>7</v>
      </c>
      <c r="D76" s="41">
        <f t="shared" ref="D76:AI76" si="47">+D18+D31+D44+D57</f>
        <v>115</v>
      </c>
      <c r="E76" s="41">
        <f t="shared" si="47"/>
        <v>118</v>
      </c>
      <c r="F76" s="41">
        <f t="shared" si="47"/>
        <v>122</v>
      </c>
      <c r="G76" s="41">
        <f t="shared" si="47"/>
        <v>131</v>
      </c>
      <c r="H76" s="41">
        <f t="shared" si="47"/>
        <v>169</v>
      </c>
      <c r="I76" s="41">
        <f t="shared" si="47"/>
        <v>168</v>
      </c>
      <c r="J76" s="41">
        <f t="shared" si="47"/>
        <v>193</v>
      </c>
      <c r="K76" s="41">
        <f t="shared" si="47"/>
        <v>213</v>
      </c>
      <c r="L76" s="41">
        <f t="shared" si="47"/>
        <v>223</v>
      </c>
      <c r="M76" s="41">
        <f t="shared" si="47"/>
        <v>233</v>
      </c>
      <c r="N76" s="41">
        <f t="shared" si="47"/>
        <v>210</v>
      </c>
      <c r="O76" s="41">
        <f t="shared" si="47"/>
        <v>229</v>
      </c>
      <c r="P76" s="41">
        <f t="shared" si="47"/>
        <v>227</v>
      </c>
      <c r="Q76" s="41">
        <f t="shared" si="47"/>
        <v>244</v>
      </c>
      <c r="R76" s="41">
        <f t="shared" si="47"/>
        <v>260</v>
      </c>
      <c r="S76" s="41">
        <f t="shared" si="47"/>
        <v>280</v>
      </c>
      <c r="T76" s="41">
        <f t="shared" si="47"/>
        <v>274</v>
      </c>
      <c r="U76" s="41">
        <f t="shared" si="47"/>
        <v>281</v>
      </c>
      <c r="V76" s="41">
        <f t="shared" si="47"/>
        <v>301</v>
      </c>
      <c r="W76" s="41">
        <f t="shared" si="47"/>
        <v>327</v>
      </c>
      <c r="X76" s="41">
        <f t="shared" si="47"/>
        <v>368</v>
      </c>
      <c r="Y76" s="41">
        <f t="shared" si="47"/>
        <v>388</v>
      </c>
      <c r="Z76" s="41">
        <f t="shared" si="47"/>
        <v>420</v>
      </c>
      <c r="AA76" s="41">
        <f t="shared" si="47"/>
        <v>436</v>
      </c>
      <c r="AB76" s="41">
        <f t="shared" si="47"/>
        <v>452</v>
      </c>
      <c r="AC76" s="41">
        <f t="shared" si="47"/>
        <v>468</v>
      </c>
      <c r="AD76" s="41">
        <f t="shared" si="47"/>
        <v>498</v>
      </c>
      <c r="AE76" s="41">
        <f t="shared" si="47"/>
        <v>518</v>
      </c>
      <c r="AF76" s="41">
        <f t="shared" si="47"/>
        <v>502</v>
      </c>
      <c r="AG76" s="41">
        <f t="shared" si="47"/>
        <v>536</v>
      </c>
      <c r="AH76" s="41">
        <f t="shared" si="47"/>
        <v>563</v>
      </c>
      <c r="AI76" s="41">
        <f t="shared" si="47"/>
        <v>571</v>
      </c>
      <c r="AJ76" s="41">
        <f t="shared" ref="AJ76:AO76" si="48">+AJ18+AJ31+AJ44+AJ57</f>
        <v>573</v>
      </c>
      <c r="AK76" s="41">
        <f t="shared" si="48"/>
        <v>572</v>
      </c>
      <c r="AL76" s="41">
        <f t="shared" si="48"/>
        <v>578</v>
      </c>
      <c r="AM76" s="41">
        <f t="shared" si="48"/>
        <v>616</v>
      </c>
      <c r="AN76" s="41">
        <f t="shared" si="48"/>
        <v>602</v>
      </c>
      <c r="AO76" s="41">
        <f t="shared" si="48"/>
        <v>698</v>
      </c>
      <c r="AP76" s="41">
        <f t="shared" ref="AP76:AT76" si="49">+AP18+AP31+AP44+AP57</f>
        <v>704</v>
      </c>
      <c r="AQ76" s="41">
        <f t="shared" ref="AQ76:AS76" si="50">+AQ18+AQ31+AQ44+AQ57</f>
        <v>714</v>
      </c>
      <c r="AR76" s="41">
        <f t="shared" si="50"/>
        <v>693</v>
      </c>
      <c r="AS76" s="41">
        <f t="shared" si="50"/>
        <v>595</v>
      </c>
      <c r="AT76" s="41">
        <f t="shared" si="49"/>
        <v>519</v>
      </c>
    </row>
    <row r="77" spans="1:46" s="2" customFormat="1" ht="13" x14ac:dyDescent="0.3">
      <c r="A77" s="13"/>
      <c r="B77" s="51" t="s">
        <v>1</v>
      </c>
      <c r="D77" s="48">
        <f t="shared" ref="D77:AI77" si="51">+D19+D32+D45+D58</f>
        <v>36</v>
      </c>
      <c r="E77" s="48">
        <f t="shared" si="51"/>
        <v>63</v>
      </c>
      <c r="F77" s="48">
        <f t="shared" si="51"/>
        <v>89</v>
      </c>
      <c r="G77" s="48">
        <f t="shared" si="51"/>
        <v>121</v>
      </c>
      <c r="H77" s="48">
        <f t="shared" si="51"/>
        <v>117</v>
      </c>
      <c r="I77" s="48">
        <f t="shared" si="51"/>
        <v>132</v>
      </c>
      <c r="J77" s="48">
        <f t="shared" si="51"/>
        <v>141</v>
      </c>
      <c r="K77" s="48">
        <f t="shared" si="51"/>
        <v>152</v>
      </c>
      <c r="L77" s="48">
        <f t="shared" si="51"/>
        <v>160</v>
      </c>
      <c r="M77" s="48">
        <f t="shared" si="51"/>
        <v>156</v>
      </c>
      <c r="N77" s="48">
        <f t="shared" si="51"/>
        <v>157</v>
      </c>
      <c r="O77" s="48">
        <f t="shared" si="51"/>
        <v>156</v>
      </c>
      <c r="P77" s="48">
        <f t="shared" si="51"/>
        <v>157</v>
      </c>
      <c r="Q77" s="48">
        <f t="shared" si="51"/>
        <v>157</v>
      </c>
      <c r="R77" s="48">
        <f t="shared" si="51"/>
        <v>155</v>
      </c>
      <c r="S77" s="48">
        <f t="shared" si="51"/>
        <v>160</v>
      </c>
      <c r="T77" s="48">
        <f t="shared" si="51"/>
        <v>163</v>
      </c>
      <c r="U77" s="48">
        <f t="shared" si="51"/>
        <v>168</v>
      </c>
      <c r="V77" s="48">
        <f t="shared" si="51"/>
        <v>173</v>
      </c>
      <c r="W77" s="48">
        <f t="shared" si="51"/>
        <v>173</v>
      </c>
      <c r="X77" s="48">
        <f t="shared" si="51"/>
        <v>169</v>
      </c>
      <c r="Y77" s="48">
        <f t="shared" si="51"/>
        <v>163</v>
      </c>
      <c r="Z77" s="48">
        <f t="shared" si="51"/>
        <v>158</v>
      </c>
      <c r="AA77" s="48">
        <f t="shared" si="51"/>
        <v>159</v>
      </c>
      <c r="AB77" s="48">
        <f t="shared" si="51"/>
        <v>165</v>
      </c>
      <c r="AC77" s="48">
        <f t="shared" si="51"/>
        <v>164</v>
      </c>
      <c r="AD77" s="48">
        <f t="shared" si="51"/>
        <v>173</v>
      </c>
      <c r="AE77" s="48">
        <f t="shared" si="51"/>
        <v>171</v>
      </c>
      <c r="AF77" s="48">
        <f t="shared" si="51"/>
        <v>178</v>
      </c>
      <c r="AG77" s="48">
        <f t="shared" si="51"/>
        <v>178</v>
      </c>
      <c r="AH77" s="48">
        <f t="shared" si="51"/>
        <v>171</v>
      </c>
      <c r="AI77" s="48">
        <f t="shared" si="51"/>
        <v>172</v>
      </c>
      <c r="AJ77" s="48">
        <f t="shared" ref="AJ77:AO77" si="52">+AJ19+AJ32+AJ45+AJ58</f>
        <v>172</v>
      </c>
      <c r="AK77" s="48">
        <f t="shared" si="52"/>
        <v>176</v>
      </c>
      <c r="AL77" s="48">
        <f t="shared" si="52"/>
        <v>172</v>
      </c>
      <c r="AM77" s="48">
        <f t="shared" si="52"/>
        <v>168</v>
      </c>
      <c r="AN77" s="48">
        <f t="shared" si="52"/>
        <v>172</v>
      </c>
      <c r="AO77" s="48">
        <f t="shared" si="52"/>
        <v>175</v>
      </c>
      <c r="AP77" s="48">
        <f t="shared" ref="AP77:AT77" si="53">+AP19+AP32+AP45+AP58</f>
        <v>181</v>
      </c>
      <c r="AQ77" s="48">
        <f t="shared" ref="AQ77:AS77" si="54">+AQ19+AQ32+AQ45+AQ58</f>
        <v>177</v>
      </c>
      <c r="AR77" s="48">
        <f t="shared" si="54"/>
        <v>171</v>
      </c>
      <c r="AS77" s="48">
        <f t="shared" si="54"/>
        <v>172</v>
      </c>
      <c r="AT77" s="48">
        <f t="shared" si="53"/>
        <v>177</v>
      </c>
    </row>
    <row r="78" spans="1:46" s="3" customFormat="1" ht="13.5" thickBot="1" x14ac:dyDescent="0.35">
      <c r="A78" s="14"/>
      <c r="B78" s="49" t="s">
        <v>2</v>
      </c>
      <c r="D78" s="44">
        <f t="shared" ref="D78:AD78" si="55">SUM(D68:D77)</f>
        <v>11380</v>
      </c>
      <c r="E78" s="44">
        <f t="shared" si="55"/>
        <v>12048</v>
      </c>
      <c r="F78" s="44">
        <f t="shared" si="55"/>
        <v>11747</v>
      </c>
      <c r="G78" s="44">
        <f t="shared" si="55"/>
        <v>11558</v>
      </c>
      <c r="H78" s="44">
        <f t="shared" si="55"/>
        <v>11233</v>
      </c>
      <c r="I78" s="44">
        <f t="shared" si="55"/>
        <v>11082</v>
      </c>
      <c r="J78" s="44">
        <f t="shared" si="55"/>
        <v>11502</v>
      </c>
      <c r="K78" s="44">
        <f t="shared" si="55"/>
        <v>11876</v>
      </c>
      <c r="L78" s="44">
        <f t="shared" si="55"/>
        <v>12202</v>
      </c>
      <c r="M78" s="44">
        <f t="shared" si="55"/>
        <v>12872</v>
      </c>
      <c r="N78" s="44">
        <f t="shared" si="55"/>
        <v>13161</v>
      </c>
      <c r="O78" s="44">
        <f t="shared" si="55"/>
        <v>12941</v>
      </c>
      <c r="P78" s="44">
        <f t="shared" si="55"/>
        <v>11774</v>
      </c>
      <c r="Q78" s="44">
        <f t="shared" si="55"/>
        <v>11868</v>
      </c>
      <c r="R78" s="44">
        <f t="shared" si="55"/>
        <v>12045</v>
      </c>
      <c r="S78" s="44">
        <f t="shared" si="55"/>
        <v>12223</v>
      </c>
      <c r="T78" s="44">
        <f t="shared" si="55"/>
        <v>12197</v>
      </c>
      <c r="U78" s="44">
        <f t="shared" si="55"/>
        <v>11858</v>
      </c>
      <c r="V78" s="44">
        <f t="shared" si="55"/>
        <v>12140</v>
      </c>
      <c r="W78" s="44">
        <f t="shared" si="55"/>
        <v>12069</v>
      </c>
      <c r="X78" s="44">
        <f t="shared" si="55"/>
        <v>12134</v>
      </c>
      <c r="Y78" s="44">
        <f t="shared" si="55"/>
        <v>12242</v>
      </c>
      <c r="Z78" s="34">
        <f t="shared" si="55"/>
        <v>12250</v>
      </c>
      <c r="AA78" s="34">
        <f t="shared" si="55"/>
        <v>12074</v>
      </c>
      <c r="AB78" s="34">
        <f t="shared" si="55"/>
        <v>11881</v>
      </c>
      <c r="AC78" s="34">
        <f t="shared" si="55"/>
        <v>12143</v>
      </c>
      <c r="AD78" s="34">
        <f t="shared" si="55"/>
        <v>12039</v>
      </c>
      <c r="AE78" s="34">
        <f>SUM(AE68:AE77)</f>
        <v>12147</v>
      </c>
      <c r="AF78" s="34">
        <f>SUM(AF68:AF77)</f>
        <v>11910</v>
      </c>
      <c r="AG78" s="34">
        <f>SUM(AG68:AG77)</f>
        <v>12319</v>
      </c>
      <c r="AH78" s="34">
        <f>SUM(AH68:AH77)</f>
        <v>12540</v>
      </c>
      <c r="AI78" s="34">
        <f t="shared" ref="AI78" si="56">SUM(AI68:AI77)</f>
        <v>12478</v>
      </c>
      <c r="AJ78" s="34">
        <f t="shared" ref="AJ78" si="57">SUM(AJ68:AJ77)</f>
        <v>12108</v>
      </c>
      <c r="AK78" s="34">
        <f t="shared" ref="AK78" si="58">SUM(AK68:AK77)</f>
        <v>12161</v>
      </c>
      <c r="AL78" s="34">
        <f t="shared" ref="AL78" si="59">SUM(AL68:AL77)</f>
        <v>11612</v>
      </c>
      <c r="AM78" s="34">
        <f t="shared" ref="AM78:AO78" si="60">SUM(AM68:AM77)</f>
        <v>10872</v>
      </c>
      <c r="AN78" s="34">
        <f t="shared" si="60"/>
        <v>10590</v>
      </c>
      <c r="AO78" s="34">
        <f t="shared" si="60"/>
        <v>10450</v>
      </c>
      <c r="AP78" s="34">
        <f>SUM(AP68:AP77)</f>
        <v>9946</v>
      </c>
      <c r="AQ78" s="34">
        <f>SUM(AQ68:AQ77)</f>
        <v>9604</v>
      </c>
      <c r="AR78" s="34">
        <f>SUM(AR68:AR77)</f>
        <v>8845</v>
      </c>
      <c r="AS78" s="34">
        <f>SUM(AS68:AS77)</f>
        <v>8412</v>
      </c>
      <c r="AT78" s="34">
        <f>SUM(AT68:AT77)</f>
        <v>7989</v>
      </c>
    </row>
    <row r="79" spans="1:46" s="3" customFormat="1" ht="13.5" thickTop="1" x14ac:dyDescent="0.3">
      <c r="A79" s="14"/>
      <c r="B79" s="49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</row>
    <row r="80" spans="1:46" s="3" customFormat="1" ht="13" x14ac:dyDescent="0.3">
      <c r="A80" s="14"/>
      <c r="B80" s="27" t="s">
        <v>22</v>
      </c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</row>
    <row r="81" spans="1:46" s="2" customFormat="1" ht="13" x14ac:dyDescent="0.3">
      <c r="A81" s="13"/>
      <c r="B81" s="27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</row>
    <row r="82" spans="1:46" s="2" customFormat="1" x14ac:dyDescent="0.25">
      <c r="A82" s="13"/>
      <c r="B82" s="1" t="s">
        <v>27</v>
      </c>
      <c r="C82" s="1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"/>
    </row>
    <row r="83" spans="1:46" s="2" customFormat="1" ht="3" customHeight="1" x14ac:dyDescent="0.25">
      <c r="A83" s="17"/>
      <c r="B83" s="6"/>
      <c r="C83" s="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6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</row>
    <row r="84" spans="1:46" s="2" customFormat="1" x14ac:dyDescent="0.25">
      <c r="A84" s="22"/>
      <c r="B84" s="23"/>
      <c r="C84" s="23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</row>
    <row r="85" spans="1:46" s="2" customFormat="1" x14ac:dyDescent="0.25">
      <c r="A85" s="13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46" x14ac:dyDescent="0.25">
      <c r="A86" s="10"/>
    </row>
    <row r="87" spans="1:46" x14ac:dyDescent="0.25">
      <c r="A87" s="10"/>
    </row>
    <row r="88" spans="1:46" x14ac:dyDescent="0.25">
      <c r="A88" s="10"/>
    </row>
    <row r="89" spans="1:46" x14ac:dyDescent="0.25">
      <c r="A89" s="10"/>
    </row>
    <row r="90" spans="1:46" x14ac:dyDescent="0.25">
      <c r="A90" s="10"/>
    </row>
    <row r="91" spans="1:46" x14ac:dyDescent="0.25">
      <c r="A91" s="10"/>
    </row>
    <row r="92" spans="1:46" x14ac:dyDescent="0.25">
      <c r="A92" s="10"/>
    </row>
    <row r="93" spans="1:46" x14ac:dyDescent="0.25">
      <c r="A93" s="10"/>
    </row>
    <row r="94" spans="1:46" x14ac:dyDescent="0.25">
      <c r="A94" s="10"/>
    </row>
    <row r="95" spans="1:46" x14ac:dyDescent="0.25">
      <c r="A95" s="10"/>
    </row>
    <row r="96" spans="1:46" x14ac:dyDescent="0.25">
      <c r="A96" s="10"/>
    </row>
    <row r="97" spans="1:46" x14ac:dyDescent="0.25">
      <c r="A97" s="10"/>
    </row>
    <row r="98" spans="1:46" x14ac:dyDescent="0.25">
      <c r="A98" s="10"/>
    </row>
    <row r="99" spans="1:46" x14ac:dyDescent="0.25">
      <c r="A99" s="10"/>
    </row>
    <row r="100" spans="1:46" x14ac:dyDescent="0.25">
      <c r="A100" s="10"/>
    </row>
    <row r="101" spans="1:46" x14ac:dyDescent="0.25">
      <c r="A101" s="10"/>
    </row>
    <row r="102" spans="1:46" x14ac:dyDescent="0.25">
      <c r="A102" s="10"/>
    </row>
    <row r="103" spans="1:46" x14ac:dyDescent="0.25">
      <c r="A103" s="10"/>
    </row>
    <row r="104" spans="1:46" x14ac:dyDescent="0.25">
      <c r="A104" s="10"/>
    </row>
    <row r="105" spans="1:46" x14ac:dyDescent="0.25">
      <c r="A105" s="10"/>
    </row>
    <row r="106" spans="1:46" x14ac:dyDescent="0.25">
      <c r="A106" s="10"/>
    </row>
    <row r="107" spans="1:46" x14ac:dyDescent="0.25">
      <c r="A107" s="10"/>
    </row>
    <row r="108" spans="1:46" x14ac:dyDescent="0.25">
      <c r="A108" s="10"/>
    </row>
    <row r="109" spans="1:46" x14ac:dyDescent="0.25">
      <c r="A109" s="24"/>
      <c r="B109" s="6"/>
      <c r="C109" s="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</sheetData>
  <phoneticPr fontId="0" type="noConversion"/>
  <printOptions horizontalCentered="1" gridLinesSet="0"/>
  <pageMargins left="0.19" right="0.15" top="0.63" bottom="0.33" header="0.68" footer="0.13"/>
  <pageSetup paperSize="5" scale="95" fitToWidth="2" orientation="portrait" r:id="rId1"/>
  <headerFooter alignWithMargins="0">
    <oddFooter>&amp;L&amp;"Times New Roman,Regular"&amp;8UMSL Fact Book&amp;C&amp;"Times New Roman,Regular"&amp;8&amp;A&amp;R&amp;"Times New Roman,Regular"&amp;8Last Updated Fall 2023</oddFooter>
  </headerFooter>
  <rowBreaks count="1" manualBreakCount="1">
    <brk id="83" max="4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fall_enroll_category</vt:lpstr>
      <vt:lpstr>fall_enroll_category!Print_Area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AnanthaSaiKumar Dasari</cp:lastModifiedBy>
  <cp:lastPrinted>2023-11-28T18:19:37Z</cp:lastPrinted>
  <dcterms:created xsi:type="dcterms:W3CDTF">1999-03-30T23:05:27Z</dcterms:created>
  <dcterms:modified xsi:type="dcterms:W3CDTF">2023-11-28T18:21:07Z</dcterms:modified>
</cp:coreProperties>
</file>